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70797534788/WOPIServiceId_TP_BOX_2/WOPIUserId_-/"/>
    </mc:Choice>
  </mc:AlternateContent>
  <xr:revisionPtr revIDLastSave="6" documentId="13_ncr:1_{2BBB4D6A-0DF6-41DB-AC67-907CCB2255B5}" xr6:coauthVersionLast="47" xr6:coauthVersionMax="47" xr10:uidLastSave="{D9FFBB90-F398-48BB-A2E3-F8B6F932EE4A}"/>
  <bookViews>
    <workbookView xWindow="28680" yWindow="-120" windowWidth="29040" windowHeight="15720" xr2:uid="{00000000-000D-0000-FFFF-FFFF00000000}"/>
  </bookViews>
  <sheets>
    <sheet name="Overall Rate" sheetId="7" r:id="rId1"/>
    <sheet name="Specific Labor for 1 Employees" sheetId="5" r:id="rId2"/>
    <sheet name="Specific Labor for &gt;1 Employees" sheetId="1" r:id="rId3"/>
    <sheet name="Pooled Average Rat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5" l="1"/>
  <c r="G8" i="7"/>
  <c r="D8" i="7" s="1"/>
  <c r="D25" i="7"/>
  <c r="D26" i="7" s="1"/>
  <c r="G10" i="7" l="1"/>
  <c r="D10" i="7" s="1"/>
  <c r="G9" i="7"/>
  <c r="D9" i="7" s="1"/>
  <c r="G7" i="7"/>
  <c r="D7" i="7" s="1"/>
  <c r="M6" i="1"/>
  <c r="G6" i="1" s="1"/>
  <c r="E65" i="1"/>
  <c r="D65" i="1"/>
  <c r="F65" i="1" s="1"/>
  <c r="C65" i="1"/>
  <c r="E64" i="1"/>
  <c r="D64" i="1"/>
  <c r="C64" i="1"/>
  <c r="F64" i="1" s="1"/>
  <c r="E63" i="1"/>
  <c r="D63" i="1"/>
  <c r="C63" i="1"/>
  <c r="F63" i="1" s="1"/>
  <c r="E62" i="1"/>
  <c r="D62" i="1"/>
  <c r="C62" i="1"/>
  <c r="F62" i="1" s="1"/>
  <c r="C61" i="1"/>
  <c r="F61" i="1" s="1"/>
  <c r="F60" i="1"/>
  <c r="F59" i="1"/>
  <c r="F58" i="1"/>
  <c r="E57" i="1"/>
  <c r="D57" i="1"/>
  <c r="F57" i="1" s="1"/>
  <c r="F56" i="1"/>
  <c r="F55" i="1"/>
  <c r="I46" i="2"/>
  <c r="I41" i="2"/>
  <c r="I36" i="2"/>
  <c r="I31" i="2"/>
  <c r="I26" i="2"/>
  <c r="I21" i="2"/>
  <c r="I16" i="2"/>
  <c r="I11" i="2"/>
  <c r="G16" i="2" s="1"/>
  <c r="I6" i="2"/>
  <c r="M46" i="1"/>
  <c r="M41" i="1"/>
  <c r="M36" i="1"/>
  <c r="M31" i="1"/>
  <c r="M26" i="1"/>
  <c r="M21" i="1"/>
  <c r="M16" i="1"/>
  <c r="M11" i="1"/>
  <c r="E22" i="5"/>
  <c r="D22" i="5"/>
  <c r="C22" i="5"/>
  <c r="E21" i="5"/>
  <c r="D21" i="5"/>
  <c r="C21" i="5"/>
  <c r="E20" i="5"/>
  <c r="D20" i="5"/>
  <c r="C20" i="5"/>
  <c r="E19" i="5"/>
  <c r="D19" i="5"/>
  <c r="C19" i="5"/>
  <c r="C18" i="5"/>
  <c r="F18" i="5" s="1"/>
  <c r="F17" i="5"/>
  <c r="F16" i="5"/>
  <c r="F15" i="5"/>
  <c r="E14" i="5"/>
  <c r="D14" i="5"/>
  <c r="F13" i="5"/>
  <c r="F12" i="5"/>
  <c r="F14" i="5" l="1"/>
  <c r="I6" i="5" s="1"/>
  <c r="G6" i="5" s="1"/>
  <c r="F20" i="5"/>
  <c r="F22" i="5"/>
  <c r="F21" i="5"/>
  <c r="F19" i="5"/>
  <c r="D47" i="2"/>
  <c r="D42" i="2"/>
  <c r="D37" i="2"/>
  <c r="D32" i="2"/>
  <c r="D27" i="2"/>
  <c r="D22" i="2"/>
  <c r="D17" i="2"/>
  <c r="D12" i="2"/>
  <c r="D7" i="2"/>
  <c r="D47" i="1"/>
  <c r="D42" i="1"/>
  <c r="D37" i="1"/>
  <c r="D32" i="1"/>
  <c r="D27" i="1"/>
  <c r="D22" i="1"/>
  <c r="D17" i="1"/>
  <c r="D12" i="1"/>
  <c r="D7" i="1"/>
  <c r="E7" i="5"/>
  <c r="G7" i="5" s="1"/>
  <c r="G8" i="5" l="1"/>
  <c r="D15" i="7" s="1"/>
  <c r="K20" i="1"/>
  <c r="C51" i="2" l="1"/>
  <c r="E42" i="2" l="1"/>
  <c r="E27" i="2"/>
  <c r="G27" i="2" s="1"/>
  <c r="H25" i="2"/>
  <c r="E22" i="2"/>
  <c r="G22" i="2" s="1"/>
  <c r="G21" i="2"/>
  <c r="H20" i="2"/>
  <c r="E17" i="2"/>
  <c r="G17" i="2" s="1"/>
  <c r="H15" i="2"/>
  <c r="H16" i="2" s="1"/>
  <c r="E12" i="2"/>
  <c r="G12" i="2" s="1"/>
  <c r="H10" i="2"/>
  <c r="H12" i="2" s="1"/>
  <c r="C51" i="1"/>
  <c r="E32" i="1"/>
  <c r="K30" i="1"/>
  <c r="L30" i="1" s="1"/>
  <c r="E27" i="1"/>
  <c r="K25" i="1"/>
  <c r="L25" i="1" s="1"/>
  <c r="E37" i="1"/>
  <c r="K35" i="1"/>
  <c r="L35" i="1" s="1"/>
  <c r="E22" i="1"/>
  <c r="G21" i="1"/>
  <c r="L20" i="1"/>
  <c r="G37" i="1" l="1"/>
  <c r="H37" i="1"/>
  <c r="I37" i="1"/>
  <c r="J37" i="1"/>
  <c r="L37" i="1"/>
  <c r="H26" i="2"/>
  <c r="G26" i="2"/>
  <c r="G36" i="1"/>
  <c r="I36" i="1"/>
  <c r="H36" i="1"/>
  <c r="J36" i="1"/>
  <c r="L36" i="1"/>
  <c r="I32" i="1"/>
  <c r="G32" i="1"/>
  <c r="H32" i="1"/>
  <c r="J32" i="1"/>
  <c r="L32" i="1"/>
  <c r="L26" i="1"/>
  <c r="G31" i="1"/>
  <c r="I31" i="1"/>
  <c r="J31" i="1"/>
  <c r="H31" i="1"/>
  <c r="L31" i="1"/>
  <c r="G26" i="1"/>
  <c r="J26" i="1"/>
  <c r="H26" i="1"/>
  <c r="I26" i="1"/>
  <c r="J27" i="1"/>
  <c r="I27" i="1"/>
  <c r="H27" i="1"/>
  <c r="G27" i="1"/>
  <c r="L27" i="1"/>
  <c r="I22" i="1"/>
  <c r="H22" i="1"/>
  <c r="G22" i="1"/>
  <c r="J22" i="1"/>
  <c r="L22" i="1"/>
  <c r="H21" i="1"/>
  <c r="I21" i="1"/>
  <c r="J21" i="1"/>
  <c r="L21" i="1"/>
  <c r="H17" i="2"/>
  <c r="H22" i="2"/>
  <c r="H27" i="2"/>
  <c r="H21" i="2"/>
  <c r="H11" i="2"/>
  <c r="G11" i="2"/>
  <c r="G13" i="2" s="1"/>
  <c r="I12" i="2"/>
  <c r="G16" i="1"/>
  <c r="G6" i="2"/>
  <c r="G31" i="2"/>
  <c r="G36" i="2"/>
  <c r="G41" i="2"/>
  <c r="G46" i="2"/>
  <c r="G50" i="2" l="1"/>
  <c r="J41" i="1"/>
  <c r="I41" i="1"/>
  <c r="H41" i="1"/>
  <c r="G41" i="1"/>
  <c r="G46" i="1"/>
  <c r="J46" i="1"/>
  <c r="I46" i="1"/>
  <c r="H46" i="1"/>
  <c r="K31" i="1"/>
  <c r="K26" i="1"/>
  <c r="G11" i="1"/>
  <c r="H11" i="1"/>
  <c r="I11" i="1"/>
  <c r="J11" i="1"/>
  <c r="H6" i="1"/>
  <c r="I6" i="1"/>
  <c r="J6" i="1"/>
  <c r="K22" i="1"/>
  <c r="H16" i="1"/>
  <c r="I16" i="1"/>
  <c r="J16" i="1"/>
  <c r="K36" i="1"/>
  <c r="G50" i="1" l="1"/>
  <c r="H50" i="1"/>
  <c r="J50" i="1"/>
  <c r="I50" i="1"/>
  <c r="K6" i="1"/>
  <c r="K21" i="1"/>
  <c r="H40" i="2"/>
  <c r="G42" i="2"/>
  <c r="H42" i="2" l="1"/>
  <c r="I42" i="2" s="1"/>
  <c r="H41" i="2"/>
  <c r="G43" i="2"/>
  <c r="I22" i="2" l="1"/>
  <c r="G23" i="2"/>
  <c r="H5" i="5"/>
  <c r="K45" i="1"/>
  <c r="K40" i="1"/>
  <c r="K15" i="1"/>
  <c r="K10" i="1"/>
  <c r="K5" i="1"/>
  <c r="H7" i="5" l="1"/>
  <c r="I7" i="5" s="1"/>
  <c r="H6" i="5"/>
  <c r="H45" i="2"/>
  <c r="H46" i="2" s="1"/>
  <c r="H35" i="2"/>
  <c r="H36" i="2" s="1"/>
  <c r="H30" i="2"/>
  <c r="H31" i="2" s="1"/>
  <c r="H5" i="2"/>
  <c r="E47" i="2"/>
  <c r="E37" i="2"/>
  <c r="E32" i="2"/>
  <c r="E7" i="2"/>
  <c r="H47" i="2" l="1"/>
  <c r="E51" i="2"/>
  <c r="G32" i="2"/>
  <c r="H32" i="2"/>
  <c r="G37" i="2"/>
  <c r="G38" i="2" s="1"/>
  <c r="H37" i="2"/>
  <c r="G7" i="2"/>
  <c r="H6" i="2"/>
  <c r="G47" i="2"/>
  <c r="I47" i="2" s="1"/>
  <c r="H7" i="2"/>
  <c r="L45" i="1"/>
  <c r="L46" i="1" s="1"/>
  <c r="G33" i="2" l="1"/>
  <c r="G51" i="2"/>
  <c r="G52" i="2" s="1"/>
  <c r="D20" i="7" s="1"/>
  <c r="I37" i="2"/>
  <c r="I32" i="2"/>
  <c r="I7" i="2"/>
  <c r="G18" i="2"/>
  <c r="I17" i="2"/>
  <c r="G48" i="2"/>
  <c r="G8" i="2"/>
  <c r="G28" i="2"/>
  <c r="I27" i="2"/>
  <c r="E47" i="1"/>
  <c r="E42" i="1"/>
  <c r="L40" i="1"/>
  <c r="L41" i="1" s="1"/>
  <c r="G42" i="1" l="1"/>
  <c r="G43" i="1" s="1"/>
  <c r="H42" i="1"/>
  <c r="H43" i="1" s="1"/>
  <c r="I42" i="1"/>
  <c r="I43" i="1" s="1"/>
  <c r="J42" i="1"/>
  <c r="J43" i="1" s="1"/>
  <c r="L42" i="1"/>
  <c r="G47" i="1"/>
  <c r="G48" i="1" s="1"/>
  <c r="H47" i="1"/>
  <c r="H48" i="1" s="1"/>
  <c r="I47" i="1"/>
  <c r="I48" i="1" s="1"/>
  <c r="J47" i="1"/>
  <c r="J48" i="1" s="1"/>
  <c r="L47" i="1"/>
  <c r="J33" i="1"/>
  <c r="I33" i="1"/>
  <c r="H33" i="1"/>
  <c r="H28" i="1"/>
  <c r="J28" i="1"/>
  <c r="I28" i="1"/>
  <c r="H38" i="1"/>
  <c r="J38" i="1"/>
  <c r="I38" i="1"/>
  <c r="J23" i="1"/>
  <c r="I23" i="1"/>
  <c r="H23" i="1"/>
  <c r="K46" i="1"/>
  <c r="K11" i="1"/>
  <c r="K41" i="1"/>
  <c r="E7" i="1"/>
  <c r="G7" i="1" s="1"/>
  <c r="E12" i="1"/>
  <c r="H12" i="1" l="1"/>
  <c r="H13" i="1" s="1"/>
  <c r="G12" i="1"/>
  <c r="G13" i="1" s="1"/>
  <c r="J12" i="1"/>
  <c r="J13" i="1" s="1"/>
  <c r="I12" i="1"/>
  <c r="I13" i="1" s="1"/>
  <c r="H7" i="1"/>
  <c r="J7" i="1"/>
  <c r="I7" i="1"/>
  <c r="G33" i="1"/>
  <c r="K32" i="1"/>
  <c r="K27" i="1"/>
  <c r="G28" i="1"/>
  <c r="G38" i="1"/>
  <c r="K37" i="1"/>
  <c r="G23" i="1"/>
  <c r="K42" i="1"/>
  <c r="K43" i="1" s="1"/>
  <c r="K7" i="1" l="1"/>
  <c r="M32" i="1"/>
  <c r="K33" i="1"/>
  <c r="K28" i="1"/>
  <c r="M27" i="1"/>
  <c r="I8" i="1"/>
  <c r="H8" i="1"/>
  <c r="G8" i="1"/>
  <c r="J8" i="1"/>
  <c r="K23" i="1"/>
  <c r="M22" i="1"/>
  <c r="M37" i="1"/>
  <c r="K38" i="1"/>
  <c r="K12" i="1"/>
  <c r="K13" i="1" s="1"/>
  <c r="K8" i="1" l="1"/>
  <c r="K16" i="1"/>
  <c r="K50" i="1" s="1"/>
  <c r="M42" i="1"/>
  <c r="E17" i="1"/>
  <c r="L15" i="1"/>
  <c r="L16" i="1" s="1"/>
  <c r="E51" i="1" l="1"/>
  <c r="J17" i="1"/>
  <c r="J51" i="1" s="1"/>
  <c r="J52" i="1" s="1"/>
  <c r="D19" i="7" s="1"/>
  <c r="I17" i="1"/>
  <c r="I51" i="1" s="1"/>
  <c r="I52" i="1" s="1"/>
  <c r="D18" i="7" s="1"/>
  <c r="H17" i="1"/>
  <c r="H18" i="1" s="1"/>
  <c r="G17" i="1"/>
  <c r="G51" i="1" s="1"/>
  <c r="G52" i="1" s="1"/>
  <c r="D16" i="7" s="1"/>
  <c r="L17" i="1"/>
  <c r="K47" i="1"/>
  <c r="K48" i="1" s="1"/>
  <c r="J18" i="1" l="1"/>
  <c r="I18" i="1"/>
  <c r="H51" i="1"/>
  <c r="H52" i="1" s="1"/>
  <c r="D17" i="7" s="1"/>
  <c r="D22" i="7" s="1"/>
  <c r="G18" i="1"/>
  <c r="K17" i="1"/>
  <c r="K51" i="1" s="1"/>
  <c r="M47" i="1"/>
  <c r="L10" i="1"/>
  <c r="L5" i="1"/>
  <c r="L11" i="1" l="1"/>
  <c r="L12" i="1"/>
  <c r="M12" i="1" s="1"/>
  <c r="L6" i="1"/>
  <c r="L7" i="1"/>
  <c r="M7" i="1" s="1"/>
  <c r="M17" i="1"/>
  <c r="K18" i="1"/>
</calcChain>
</file>

<file path=xl/sharedStrings.xml><?xml version="1.0" encoding="utf-8"?>
<sst xmlns="http://schemas.openxmlformats.org/spreadsheetml/2006/main" count="229" uniqueCount="84">
  <si>
    <t>Total time on FFS</t>
  </si>
  <si>
    <t>Total Salary &amp; Benefit</t>
  </si>
  <si>
    <t>Annual Budget Hours</t>
  </si>
  <si>
    <t>Holiday Leave</t>
  </si>
  <si>
    <t>Sick Leave</t>
  </si>
  <si>
    <t>Vacation</t>
  </si>
  <si>
    <t>Annual Base Hours</t>
  </si>
  <si>
    <t>Pay Base</t>
  </si>
  <si>
    <t>Budgeted Hours/Service</t>
  </si>
  <si>
    <t>Non FFS Work</t>
  </si>
  <si>
    <t>Total</t>
  </si>
  <si>
    <t>Total Budgeted Hours/Service</t>
  </si>
  <si>
    <t>Per Hour Rate</t>
  </si>
  <si>
    <t>C Base (Grad Asst) - 1/2 time</t>
  </si>
  <si>
    <t>Employee Name</t>
  </si>
  <si>
    <t>Per hour rate/Service</t>
  </si>
  <si>
    <t>Benefit Rate %</t>
  </si>
  <si>
    <r>
      <rPr>
        <b/>
        <u/>
        <sz val="12"/>
        <color theme="1"/>
        <rFont val="Calibri"/>
        <family val="2"/>
        <scheme val="minor"/>
      </rPr>
      <t>Example of Hourly rate by employee</t>
    </r>
    <r>
      <rPr>
        <sz val="12"/>
        <color theme="1"/>
        <rFont val="Calibri"/>
        <family val="2"/>
        <scheme val="minor"/>
      </rPr>
      <t>: Calculates a hourly rate by services when more than 1 employee is assigned to the designated service.</t>
    </r>
  </si>
  <si>
    <r>
      <rPr>
        <b/>
        <u/>
        <sz val="12"/>
        <color theme="1"/>
        <rFont val="Calibri"/>
        <family val="2"/>
        <scheme val="minor"/>
      </rPr>
      <t>Example of Hourly rate by service/hr for 1 or more employees</t>
    </r>
    <r>
      <rPr>
        <sz val="12"/>
        <color theme="1"/>
        <rFont val="Calibri"/>
        <family val="2"/>
        <scheme val="minor"/>
      </rPr>
      <t>: Calculates a hourly rate by services when more than 1 employee is assigned to the designated service.</t>
    </r>
  </si>
  <si>
    <t>Salary &amp; Benefit Rate</t>
  </si>
  <si>
    <t>Total Faculty Salary &amp; Benefits/Service</t>
  </si>
  <si>
    <t xml:space="preserve"> % of time/service</t>
  </si>
  <si>
    <t>% of time/service</t>
  </si>
  <si>
    <r>
      <rPr>
        <b/>
        <sz val="11"/>
        <color theme="1"/>
        <rFont val="Calibri"/>
        <family val="2"/>
        <scheme val="minor"/>
      </rPr>
      <t>Pay Base (Select from Dropdown)</t>
    </r>
    <r>
      <rPr>
        <sz val="9"/>
        <color theme="1"/>
        <rFont val="Calibri"/>
        <family val="2"/>
        <scheme val="minor"/>
      </rPr>
      <t xml:space="preserve"> *Click on the cell, in the upper right hand corner the dropdown arrow will appear.</t>
    </r>
  </si>
  <si>
    <t>Per hour rate</t>
  </si>
  <si>
    <t>Time committed to FFS</t>
  </si>
  <si>
    <t>B Base Faculty (9 month appointment)</t>
  </si>
  <si>
    <t>C Base (Grad Asst) - 3/4 time</t>
  </si>
  <si>
    <t>Fixed Benefit Rate %</t>
  </si>
  <si>
    <t>A Base Faculty (Full-time)</t>
  </si>
  <si>
    <t>P Base (Full-time P&amp;S)</t>
  </si>
  <si>
    <t>D Base (Full-time Post Doc)</t>
  </si>
  <si>
    <t>Full-time E Merit (ISU employee for 1-4 years)</t>
  </si>
  <si>
    <t>Full-time E Merit (ISU employee for 5-11 years)</t>
  </si>
  <si>
    <t>Full-time E Merit (ISU employee for 12-19 years)</t>
  </si>
  <si>
    <t>Full-time E Merit (ISU employee for 20-24 years)</t>
  </si>
  <si>
    <t>Full-time E Merit (ISU employee for 25+ years)</t>
  </si>
  <si>
    <t>Annual Salary</t>
  </si>
  <si>
    <t xml:space="preserve">Undergraduate </t>
  </si>
  <si>
    <t>Number of Hours</t>
  </si>
  <si>
    <t>Fixed/Variable Costs</t>
  </si>
  <si>
    <t>Total for the year (estimated, documentation needed)</t>
  </si>
  <si>
    <t>Labor Costs</t>
  </si>
  <si>
    <t>Match rate to the Labor Rate table</t>
  </si>
  <si>
    <t>University Forms - Accounting and Payroll (iastate.edu)</t>
  </si>
  <si>
    <t>Graduate Tuition</t>
  </si>
  <si>
    <t>Allowable Tuition Rates for Proposals | Office of Sponsored Programs Administration (iastate.edu)</t>
  </si>
  <si>
    <t>Internal Rate</t>
  </si>
  <si>
    <t xml:space="preserve">The Internal rate is to only cover expenses. </t>
  </si>
  <si>
    <t>External Rate</t>
  </si>
  <si>
    <t xml:space="preserve">This rate is dependent on the individual college policy. Check with your college fiscal officer or policy.  </t>
  </si>
  <si>
    <t xml:space="preserve">Jane </t>
  </si>
  <si>
    <t>Service A</t>
  </si>
  <si>
    <t>Service B</t>
  </si>
  <si>
    <t>Service C</t>
  </si>
  <si>
    <t>Service D</t>
  </si>
  <si>
    <t>Jane</t>
  </si>
  <si>
    <t>*All items in the yellow colored cells will need to be populated. (Employee Name, Pay Base, Salary, Benefit Rate, and % of time/service.)</t>
  </si>
  <si>
    <t>Tom</t>
  </si>
  <si>
    <t xml:space="preserve">PG:  </t>
  </si>
  <si>
    <t>Created By:</t>
  </si>
  <si>
    <t>Date:</t>
  </si>
  <si>
    <t xml:space="preserve">This is an outline of what the rate development should look like.The purpose of the rate development is to cover costs/break even. Only to external customers is a profit to be applied and you charge what the market will bear. An outline of this type should be performed for every service that the program is offering. </t>
  </si>
  <si>
    <t>Total Costs*:</t>
  </si>
  <si>
    <t>Administrative Service Fee 3%</t>
  </si>
  <si>
    <t>Allocated Usage</t>
  </si>
  <si>
    <t>If a Grad Student assists in the work **</t>
  </si>
  <si>
    <t>**</t>
  </si>
  <si>
    <t>Total Costs should be allocated based on use of those costs. If Lubricants cost $200, and the Lab is used 20% of the time for teaching than 80% of the costs are applied to the FFS. (.80*200=160)</t>
  </si>
  <si>
    <t xml:space="preserve">* </t>
  </si>
  <si>
    <t>Total External Rate</t>
  </si>
  <si>
    <t>Widget</t>
  </si>
  <si>
    <t>Gadget</t>
  </si>
  <si>
    <t>Gizmo</t>
  </si>
  <si>
    <t>Contraption</t>
  </si>
  <si>
    <t>Service A Rate</t>
  </si>
  <si>
    <t>Pooled Rate</t>
  </si>
  <si>
    <t>Service B Rate</t>
  </si>
  <si>
    <t>Service C Rate</t>
  </si>
  <si>
    <t>Service D Rate</t>
  </si>
  <si>
    <t>Name of Service:</t>
  </si>
  <si>
    <t>Documentation which shows examples of this external rate being industry practice</t>
  </si>
  <si>
    <t>Faculty Jane Doe</t>
  </si>
  <si>
    <r>
      <rPr>
        <b/>
        <u/>
        <sz val="12"/>
        <color theme="1"/>
        <rFont val="Calibri"/>
        <family val="2"/>
        <scheme val="minor"/>
      </rPr>
      <t>Example of Pooled Average Labor Model</t>
    </r>
    <r>
      <rPr>
        <sz val="12"/>
        <color theme="1"/>
        <rFont val="Calibri"/>
        <family val="2"/>
        <scheme val="minor"/>
      </rPr>
      <t>: Calculates an average labor rate &amp; is applicable when multiple people with varying labor rates provide the same service but it makes no difference which employee provides the service.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</si>
</sst>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73">
    <xf numFmtId="0" fontId="0" fillId="0" borderId="0" xfId="0"/>
    <xf numFmtId="9" fontId="2" fillId="4" borderId="11" xfId="0" applyNumberFormat="1" applyFont="1" applyFill="1" applyBorder="1" applyAlignment="1">
      <alignment horizontal="center" wrapText="1"/>
    </xf>
    <xf numFmtId="3" fontId="2" fillId="4" borderId="10" xfId="0" applyNumberFormat="1" applyFont="1" applyFill="1" applyBorder="1" applyAlignment="1">
      <alignment horizontal="center" wrapText="1"/>
    </xf>
    <xf numFmtId="41" fontId="0" fillId="4" borderId="9" xfId="0" applyNumberFormat="1" applyFill="1" applyBorder="1" applyAlignment="1">
      <alignment horizontal="right"/>
    </xf>
    <xf numFmtId="9" fontId="0" fillId="0" borderId="10" xfId="0" applyNumberFormat="1" applyBorder="1"/>
    <xf numFmtId="42" fontId="0" fillId="0" borderId="10" xfId="0" applyNumberFormat="1" applyBorder="1"/>
    <xf numFmtId="43" fontId="0" fillId="6" borderId="1" xfId="0" applyNumberFormat="1" applyFill="1" applyBorder="1" applyAlignment="1">
      <alignment horizontal="right"/>
    </xf>
    <xf numFmtId="41" fontId="0" fillId="6" borderId="6" xfId="0" applyNumberFormat="1" applyFill="1" applyBorder="1" applyAlignment="1">
      <alignment horizontal="right"/>
    </xf>
    <xf numFmtId="41" fontId="0" fillId="0" borderId="1" xfId="0" applyNumberForma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6" fillId="0" borderId="0" xfId="0" applyFont="1" applyAlignment="1">
      <alignment wrapText="1"/>
    </xf>
    <xf numFmtId="0" fontId="10" fillId="0" borderId="0" xfId="0" applyFont="1"/>
    <xf numFmtId="0" fontId="3" fillId="0" borderId="15" xfId="0" applyFont="1" applyBorder="1" applyAlignment="1">
      <alignment horizontal="center" wrapText="1"/>
    </xf>
    <xf numFmtId="9" fontId="0" fillId="0" borderId="1" xfId="0" applyNumberFormat="1" applyBorder="1" applyAlignment="1">
      <alignment horizontal="right"/>
    </xf>
    <xf numFmtId="41" fontId="0" fillId="0" borderId="10" xfId="0" applyNumberFormat="1" applyBorder="1"/>
    <xf numFmtId="0" fontId="0" fillId="6" borderId="16" xfId="0" applyFill="1" applyBorder="1"/>
    <xf numFmtId="0" fontId="0" fillId="6" borderId="9" xfId="0" applyFill="1" applyBorder="1"/>
    <xf numFmtId="43" fontId="0" fillId="6" borderId="9" xfId="0" applyNumberFormat="1" applyFill="1" applyBorder="1" applyAlignment="1">
      <alignment horizontal="right"/>
    </xf>
    <xf numFmtId="0" fontId="0" fillId="6" borderId="10" xfId="0" applyFill="1" applyBorder="1"/>
    <xf numFmtId="0" fontId="0" fillId="6" borderId="4" xfId="0" applyFill="1" applyBorder="1"/>
    <xf numFmtId="41" fontId="0" fillId="6" borderId="4" xfId="0" applyNumberFormat="1" applyFill="1" applyBorder="1" applyAlignment="1">
      <alignment horizontal="right"/>
    </xf>
    <xf numFmtId="41" fontId="0" fillId="6" borderId="1" xfId="0" applyNumberFormat="1" applyFill="1" applyBorder="1" applyAlignment="1">
      <alignment horizontal="right"/>
    </xf>
    <xf numFmtId="3" fontId="0" fillId="6" borderId="10" xfId="0" applyNumberFormat="1" applyFill="1" applyBorder="1"/>
    <xf numFmtId="41" fontId="0" fillId="6" borderId="3" xfId="0" applyNumberFormat="1" applyFill="1" applyBorder="1" applyAlignment="1">
      <alignment horizontal="right"/>
    </xf>
    <xf numFmtId="3" fontId="0" fillId="6" borderId="18" xfId="0" applyNumberFormat="1" applyFill="1" applyBorder="1"/>
    <xf numFmtId="0" fontId="0" fillId="6" borderId="22" xfId="0" applyFill="1" applyBorder="1"/>
    <xf numFmtId="3" fontId="0" fillId="6" borderId="39" xfId="0" applyNumberFormat="1" applyFill="1" applyBorder="1"/>
    <xf numFmtId="0" fontId="2" fillId="0" borderId="3" xfId="0" applyFont="1" applyBorder="1" applyAlignment="1">
      <alignment horizontal="center" wrapText="1"/>
    </xf>
    <xf numFmtId="0" fontId="2" fillId="2" borderId="2" xfId="0" applyFont="1" applyFill="1" applyBorder="1"/>
    <xf numFmtId="37" fontId="2" fillId="2" borderId="2" xfId="0" applyNumberFormat="1" applyFont="1" applyFill="1" applyBorder="1"/>
    <xf numFmtId="37" fontId="4" fillId="2" borderId="2" xfId="0" applyNumberFormat="1" applyFont="1" applyFill="1" applyBorder="1"/>
    <xf numFmtId="0" fontId="2" fillId="2" borderId="1" xfId="0" applyFont="1" applyFill="1" applyBorder="1" applyAlignment="1">
      <alignment wrapText="1"/>
    </xf>
    <xf numFmtId="37" fontId="2" fillId="2" borderId="1" xfId="0" applyNumberFormat="1" applyFont="1" applyFill="1" applyBorder="1"/>
    <xf numFmtId="37" fontId="4" fillId="2" borderId="1" xfId="0" applyNumberFormat="1" applyFont="1" applyFill="1" applyBorder="1"/>
    <xf numFmtId="37" fontId="0" fillId="3" borderId="9" xfId="0" applyNumberFormat="1" applyFill="1" applyBorder="1" applyAlignment="1">
      <alignment horizontal="right"/>
    </xf>
    <xf numFmtId="37" fontId="0" fillId="0" borderId="9" xfId="0" applyNumberFormat="1" applyBorder="1" applyAlignment="1">
      <alignment horizontal="right"/>
    </xf>
    <xf numFmtId="39" fontId="2" fillId="3" borderId="9" xfId="0" applyNumberFormat="1" applyFont="1" applyFill="1" applyBorder="1" applyAlignment="1">
      <alignment horizontal="center" wrapText="1"/>
    </xf>
    <xf numFmtId="164" fontId="2" fillId="4" borderId="11" xfId="0" applyNumberFormat="1" applyFont="1" applyFill="1" applyBorder="1" applyAlignment="1">
      <alignment horizontal="center" wrapText="1"/>
    </xf>
    <xf numFmtId="37" fontId="0" fillId="7" borderId="9" xfId="0" applyNumberFormat="1" applyFill="1" applyBorder="1" applyAlignment="1">
      <alignment horizontal="right"/>
    </xf>
    <xf numFmtId="0" fontId="2" fillId="8" borderId="1" xfId="0" applyFont="1" applyFill="1" applyBorder="1" applyAlignment="1">
      <alignment horizontal="center" wrapText="1"/>
    </xf>
    <xf numFmtId="0" fontId="3" fillId="8" borderId="15" xfId="0" applyFont="1" applyFill="1" applyBorder="1" applyAlignment="1" applyProtection="1">
      <alignment horizontal="center" wrapText="1"/>
      <protection locked="0"/>
    </xf>
    <xf numFmtId="0" fontId="3" fillId="8" borderId="13" xfId="0" applyFont="1" applyFill="1" applyBorder="1" applyAlignment="1" applyProtection="1">
      <alignment horizontal="center" wrapText="1"/>
      <protection locked="0"/>
    </xf>
    <xf numFmtId="0" fontId="2" fillId="0" borderId="2" xfId="0" applyFont="1" applyBorder="1"/>
    <xf numFmtId="37" fontId="2" fillId="0" borderId="2" xfId="0" applyNumberFormat="1" applyFont="1" applyBorder="1"/>
    <xf numFmtId="37" fontId="4" fillId="0" borderId="2" xfId="0" applyNumberFormat="1" applyFont="1" applyBorder="1"/>
    <xf numFmtId="0" fontId="2" fillId="2" borderId="1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10" fontId="2" fillId="0" borderId="1" xfId="0" applyNumberFormat="1" applyFont="1" applyBorder="1" applyAlignment="1">
      <alignment horizontal="center"/>
    </xf>
    <xf numFmtId="10" fontId="2" fillId="2" borderId="1" xfId="0" applyNumberFormat="1" applyFont="1" applyFill="1" applyBorder="1" applyAlignment="1">
      <alignment horizontal="center"/>
    </xf>
    <xf numFmtId="10" fontId="2" fillId="2" borderId="2" xfId="0" applyNumberFormat="1" applyFont="1" applyFill="1" applyBorder="1" applyAlignment="1">
      <alignment horizontal="center"/>
    </xf>
    <xf numFmtId="10" fontId="2" fillId="4" borderId="1" xfId="0" applyNumberFormat="1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left" wrapText="1"/>
    </xf>
    <xf numFmtId="37" fontId="2" fillId="9" borderId="1" xfId="0" applyNumberFormat="1" applyFont="1" applyFill="1" applyBorder="1"/>
    <xf numFmtId="37" fontId="4" fillId="9" borderId="1" xfId="0" applyNumberFormat="1" applyFont="1" applyFill="1" applyBorder="1"/>
    <xf numFmtId="10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wrapText="1"/>
    </xf>
    <xf numFmtId="0" fontId="2" fillId="0" borderId="25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7" xfId="0" applyBorder="1"/>
    <xf numFmtId="0" fontId="0" fillId="0" borderId="24" xfId="0" applyBorder="1"/>
    <xf numFmtId="0" fontId="0" fillId="0" borderId="38" xfId="0" applyBorder="1"/>
    <xf numFmtId="0" fontId="2" fillId="0" borderId="2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5" fillId="0" borderId="0" xfId="0" applyFont="1"/>
    <xf numFmtId="164" fontId="2" fillId="10" borderId="1" xfId="0" applyNumberFormat="1" applyFont="1" applyFill="1" applyBorder="1" applyAlignment="1" applyProtection="1">
      <alignment horizontal="center" wrapText="1"/>
      <protection locked="0"/>
    </xf>
    <xf numFmtId="9" fontId="0" fillId="10" borderId="9" xfId="0" applyNumberFormat="1" applyFill="1" applyBorder="1" applyAlignment="1" applyProtection="1">
      <alignment horizontal="right"/>
      <protection locked="0"/>
    </xf>
    <xf numFmtId="0" fontId="2" fillId="12" borderId="1" xfId="0" applyFont="1" applyFill="1" applyBorder="1" applyAlignment="1">
      <alignment horizontal="center" wrapText="1"/>
    </xf>
    <xf numFmtId="3" fontId="2" fillId="10" borderId="1" xfId="0" applyNumberFormat="1" applyFont="1" applyFill="1" applyBorder="1" applyAlignment="1" applyProtection="1">
      <alignment horizontal="center" wrapText="1"/>
      <protection locked="0"/>
    </xf>
    <xf numFmtId="9" fontId="0" fillId="10" borderId="1" xfId="0" applyNumberFormat="1" applyFill="1" applyBorder="1" applyAlignment="1" applyProtection="1">
      <alignment horizontal="right"/>
      <protection locked="0"/>
    </xf>
    <xf numFmtId="2" fontId="0" fillId="12" borderId="9" xfId="0" applyNumberFormat="1" applyFill="1" applyBorder="1" applyAlignment="1">
      <alignment horizontal="right"/>
    </xf>
    <xf numFmtId="2" fontId="0" fillId="12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37" fontId="0" fillId="0" borderId="10" xfId="0" applyNumberFormat="1" applyBorder="1"/>
    <xf numFmtId="10" fontId="2" fillId="0" borderId="1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164" fontId="2" fillId="0" borderId="11" xfId="0" applyNumberFormat="1" applyFont="1" applyBorder="1" applyAlignment="1">
      <alignment horizontal="center" wrapText="1"/>
    </xf>
    <xf numFmtId="9" fontId="2" fillId="0" borderId="11" xfId="0" applyNumberFormat="1" applyFont="1" applyBorder="1" applyAlignment="1">
      <alignment horizontal="center" wrapText="1"/>
    </xf>
    <xf numFmtId="9" fontId="5" fillId="8" borderId="1" xfId="0" applyNumberFormat="1" applyFont="1" applyFill="1" applyBorder="1" applyAlignment="1">
      <alignment horizontal="right"/>
    </xf>
    <xf numFmtId="37" fontId="5" fillId="3" borderId="1" xfId="0" applyNumberFormat="1" applyFont="1" applyFill="1" applyBorder="1" applyAlignment="1">
      <alignment horizontal="right"/>
    </xf>
    <xf numFmtId="41" fontId="5" fillId="4" borderId="1" xfId="0" applyNumberFormat="1" applyFont="1" applyFill="1" applyBorder="1" applyAlignment="1">
      <alignment horizontal="right"/>
    </xf>
    <xf numFmtId="2" fontId="5" fillId="12" borderId="1" xfId="0" applyNumberFormat="1" applyFont="1" applyFill="1" applyBorder="1" applyAlignment="1">
      <alignment horizontal="right"/>
    </xf>
    <xf numFmtId="43" fontId="5" fillId="6" borderId="1" xfId="0" applyNumberFormat="1" applyFont="1" applyFill="1" applyBorder="1" applyAlignment="1">
      <alignment horizontal="right"/>
    </xf>
    <xf numFmtId="41" fontId="5" fillId="6" borderId="6" xfId="0" applyNumberFormat="1" applyFont="1" applyFill="1" applyBorder="1" applyAlignment="1">
      <alignment horizontal="right"/>
    </xf>
    <xf numFmtId="37" fontId="5" fillId="3" borderId="28" xfId="0" applyNumberFormat="1" applyFont="1" applyFill="1" applyBorder="1" applyAlignment="1">
      <alignment horizontal="right"/>
    </xf>
    <xf numFmtId="164" fontId="4" fillId="4" borderId="11" xfId="0" applyNumberFormat="1" applyFont="1" applyFill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164" fontId="9" fillId="12" borderId="19" xfId="0" applyNumberFormat="1" applyFont="1" applyFill="1" applyBorder="1" applyAlignment="1">
      <alignment horizontal="center"/>
    </xf>
    <xf numFmtId="164" fontId="9" fillId="12" borderId="3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 wrapText="1"/>
    </xf>
    <xf numFmtId="164" fontId="0" fillId="0" borderId="10" xfId="0" applyNumberFormat="1" applyBorder="1"/>
    <xf numFmtId="0" fontId="3" fillId="8" borderId="15" xfId="0" applyFont="1" applyFill="1" applyBorder="1" applyAlignment="1">
      <alignment horizontal="center" wrapText="1"/>
    </xf>
    <xf numFmtId="0" fontId="12" fillId="10" borderId="0" xfId="2" applyFont="1" applyFill="1"/>
    <xf numFmtId="0" fontId="12" fillId="0" borderId="0" xfId="2" applyFont="1"/>
    <xf numFmtId="0" fontId="13" fillId="0" borderId="0" xfId="2" applyFont="1"/>
    <xf numFmtId="0" fontId="1" fillId="0" borderId="0" xfId="2"/>
    <xf numFmtId="0" fontId="12" fillId="10" borderId="0" xfId="2" applyFont="1" applyFill="1" applyAlignment="1">
      <alignment horizontal="right"/>
    </xf>
    <xf numFmtId="0" fontId="13" fillId="11" borderId="0" xfId="2" applyFont="1" applyFill="1"/>
    <xf numFmtId="44" fontId="12" fillId="5" borderId="0" xfId="3" applyFont="1" applyFill="1"/>
    <xf numFmtId="0" fontId="12" fillId="10" borderId="23" xfId="2" applyFont="1" applyFill="1" applyBorder="1"/>
    <xf numFmtId="0" fontId="12" fillId="10" borderId="28" xfId="2" applyFont="1" applyFill="1" applyBorder="1"/>
    <xf numFmtId="0" fontId="12" fillId="0" borderId="0" xfId="2" applyFont="1" applyAlignment="1">
      <alignment horizontal="left"/>
    </xf>
    <xf numFmtId="0" fontId="12" fillId="0" borderId="0" xfId="2" applyFont="1" applyAlignment="1">
      <alignment horizontal="left" vertical="top" wrapText="1"/>
    </xf>
    <xf numFmtId="0" fontId="1" fillId="0" borderId="0" xfId="2" applyAlignment="1">
      <alignment horizontal="right"/>
    </xf>
    <xf numFmtId="44" fontId="13" fillId="0" borderId="0" xfId="2" applyNumberFormat="1" applyFont="1"/>
    <xf numFmtId="0" fontId="15" fillId="0" borderId="0" xfId="2" applyFont="1" applyAlignment="1">
      <alignment horizontal="left" vertical="top" wrapText="1"/>
    </xf>
    <xf numFmtId="0" fontId="16" fillId="0" borderId="0" xfId="4" applyFont="1"/>
    <xf numFmtId="0" fontId="13" fillId="2" borderId="0" xfId="2" applyFont="1" applyFill="1" applyAlignment="1">
      <alignment horizontal="center"/>
    </xf>
    <xf numFmtId="165" fontId="13" fillId="2" borderId="0" xfId="2" applyNumberFormat="1" applyFont="1" applyFill="1" applyAlignment="1">
      <alignment horizontal="center"/>
    </xf>
    <xf numFmtId="44" fontId="17" fillId="5" borderId="28" xfId="2" applyNumberFormat="1" applyFont="1" applyFill="1" applyBorder="1"/>
    <xf numFmtId="0" fontId="13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165" fontId="12" fillId="10" borderId="0" xfId="3" applyNumberFormat="1" applyFont="1" applyFill="1" applyAlignment="1">
      <alignment horizontal="center"/>
    </xf>
    <xf numFmtId="0" fontId="13" fillId="10" borderId="0" xfId="2" applyFont="1" applyFill="1" applyAlignment="1">
      <alignment horizontal="center"/>
    </xf>
    <xf numFmtId="0" fontId="1" fillId="10" borderId="0" xfId="2" applyFill="1" applyAlignment="1">
      <alignment horizontal="center"/>
    </xf>
    <xf numFmtId="9" fontId="1" fillId="10" borderId="0" xfId="1" applyFont="1" applyFill="1" applyAlignment="1">
      <alignment horizontal="center"/>
    </xf>
    <xf numFmtId="0" fontId="17" fillId="0" borderId="23" xfId="2" applyFont="1" applyBorder="1"/>
    <xf numFmtId="0" fontId="13" fillId="10" borderId="0" xfId="2" applyFont="1" applyFill="1"/>
    <xf numFmtId="0" fontId="17" fillId="0" borderId="0" xfId="2" applyFont="1" applyAlignment="1">
      <alignment horizontal="right"/>
    </xf>
    <xf numFmtId="44" fontId="12" fillId="0" borderId="0" xfId="3" applyFont="1" applyFill="1"/>
    <xf numFmtId="44" fontId="12" fillId="0" borderId="0" xfId="3" applyFont="1" applyFill="1" applyAlignment="1">
      <alignment horizontal="center"/>
    </xf>
    <xf numFmtId="9" fontId="1" fillId="0" borderId="0" xfId="1" applyFont="1" applyFill="1" applyAlignment="1">
      <alignment horizontal="center"/>
    </xf>
    <xf numFmtId="165" fontId="13" fillId="0" borderId="0" xfId="2" applyNumberFormat="1" applyFont="1" applyAlignment="1">
      <alignment horizontal="center"/>
    </xf>
    <xf numFmtId="0" fontId="15" fillId="0" borderId="0" xfId="2" applyFont="1" applyAlignment="1">
      <alignment horizontal="left" vertical="top" wrapText="1"/>
    </xf>
    <xf numFmtId="0" fontId="2" fillId="6" borderId="7" xfId="0" applyFont="1" applyFill="1" applyBorder="1" applyAlignment="1">
      <alignment horizontal="center" wrapText="1"/>
    </xf>
    <xf numFmtId="0" fontId="0" fillId="6" borderId="28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10" borderId="22" xfId="0" applyFill="1" applyBorder="1" applyAlignment="1" applyProtection="1">
      <alignment vertical="top" wrapText="1"/>
      <protection locked="0"/>
    </xf>
    <xf numFmtId="0" fontId="0" fillId="10" borderId="26" xfId="0" applyFill="1" applyBorder="1" applyAlignment="1" applyProtection="1">
      <alignment vertical="top" wrapText="1"/>
      <protection locked="0"/>
    </xf>
    <xf numFmtId="0" fontId="0" fillId="10" borderId="17" xfId="0" applyFill="1" applyBorder="1" applyAlignment="1" applyProtection="1">
      <alignment vertical="top" wrapText="1"/>
      <protection locked="0"/>
    </xf>
    <xf numFmtId="0" fontId="0" fillId="10" borderId="6" xfId="0" applyFill="1" applyBorder="1" applyAlignment="1" applyProtection="1">
      <alignment vertical="top" wrapText="1"/>
      <protection locked="0"/>
    </xf>
    <xf numFmtId="0" fontId="0" fillId="10" borderId="8" xfId="0" applyFill="1" applyBorder="1" applyAlignment="1" applyProtection="1">
      <alignment vertical="top" wrapText="1"/>
      <protection locked="0"/>
    </xf>
    <xf numFmtId="0" fontId="0" fillId="10" borderId="2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5" xfId="0" applyFon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6" fillId="0" borderId="0" xfId="0" applyFont="1"/>
    <xf numFmtId="0" fontId="2" fillId="6" borderId="28" xfId="0" applyFont="1" applyFill="1" applyBorder="1" applyAlignment="1">
      <alignment horizontal="center" wrapText="1"/>
    </xf>
    <xf numFmtId="0" fontId="2" fillId="6" borderId="29" xfId="0" applyFont="1" applyFill="1" applyBorder="1" applyAlignment="1">
      <alignment horizontal="center" wrapText="1"/>
    </xf>
    <xf numFmtId="0" fontId="0" fillId="0" borderId="35" xfId="0" applyBorder="1"/>
    <xf numFmtId="0" fontId="0" fillId="0" borderId="34" xfId="0" applyBorder="1"/>
    <xf numFmtId="0" fontId="0" fillId="0" borderId="0" xfId="0"/>
    <xf numFmtId="0" fontId="0" fillId="0" borderId="36" xfId="0" applyBorder="1"/>
    <xf numFmtId="0" fontId="2" fillId="0" borderId="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5">
    <cellStyle name="Currency 2" xfId="3" xr:uid="{322D49A0-3A9F-4383-B5F2-9250821C2134}"/>
    <cellStyle name="Hyperlink 2" xfId="4" xr:uid="{7A78CE19-58D8-4755-96B5-6F3C70000F7F}"/>
    <cellStyle name="Normal" xfId="0" builtinId="0"/>
    <cellStyle name="Normal 2" xfId="2" xr:uid="{E0C29A93-6EF1-423B-A58F-E3EE9DDDF0B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ntroller.iastate.edu/templates/universityforms.htm" TargetMode="External"/><Relationship Id="rId1" Type="http://schemas.openxmlformats.org/officeDocument/2006/relationships/hyperlink" Target="https://www.ospa.iastate.edu/proposal/preparation/tui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8965-74E5-4CB9-BB22-E8491E0C1AD0}">
  <dimension ref="A1:R30"/>
  <sheetViews>
    <sheetView tabSelected="1" zoomScale="80" zoomScaleNormal="80" workbookViewId="0">
      <selection activeCell="C1" sqref="C1"/>
    </sheetView>
  </sheetViews>
  <sheetFormatPr defaultColWidth="12.5703125" defaultRowHeight="15.75" x14ac:dyDescent="0.25"/>
  <cols>
    <col min="1" max="1" width="4" style="115" customWidth="1"/>
    <col min="2" max="2" width="17.5703125" style="115" customWidth="1"/>
    <col min="3" max="3" width="31" style="115" customWidth="1"/>
    <col min="4" max="8" width="17.42578125" style="115" customWidth="1"/>
    <col min="9" max="16384" width="12.5703125" style="115"/>
  </cols>
  <sheetData>
    <row r="1" spans="2:18" ht="15.75" customHeight="1" x14ac:dyDescent="0.25">
      <c r="B1" s="116" t="s">
        <v>59</v>
      </c>
      <c r="C1" s="119"/>
      <c r="D1" s="119"/>
      <c r="E1" s="143" t="s">
        <v>62</v>
      </c>
      <c r="F1" s="143"/>
      <c r="G1" s="143"/>
      <c r="H1" s="143"/>
      <c r="I1" s="143"/>
      <c r="J1" s="143"/>
      <c r="K1" s="143"/>
      <c r="L1" s="122"/>
    </row>
    <row r="2" spans="2:18" x14ac:dyDescent="0.25">
      <c r="B2" s="116" t="s">
        <v>60</v>
      </c>
      <c r="C2" s="120"/>
      <c r="D2" s="119"/>
      <c r="E2" s="143"/>
      <c r="F2" s="143"/>
      <c r="G2" s="143"/>
      <c r="H2" s="143"/>
      <c r="I2" s="143"/>
      <c r="J2" s="143"/>
      <c r="K2" s="143"/>
      <c r="L2" s="122"/>
      <c r="M2" s="121"/>
      <c r="N2" s="121"/>
      <c r="O2" s="121"/>
      <c r="P2" s="121"/>
      <c r="Q2" s="121"/>
      <c r="R2" s="121"/>
    </row>
    <row r="3" spans="2:18" x14ac:dyDescent="0.25">
      <c r="B3" s="116" t="s">
        <v>61</v>
      </c>
      <c r="C3" s="120"/>
      <c r="D3" s="119"/>
      <c r="E3" s="143"/>
      <c r="F3" s="143"/>
      <c r="G3" s="143"/>
      <c r="H3" s="143"/>
      <c r="I3" s="143"/>
      <c r="J3" s="143"/>
      <c r="K3" s="143"/>
      <c r="L3" s="122"/>
    </row>
    <row r="4" spans="2:18" x14ac:dyDescent="0.25">
      <c r="B4" s="116" t="s">
        <v>80</v>
      </c>
      <c r="C4" s="120"/>
      <c r="D4" s="119"/>
      <c r="E4" s="125"/>
      <c r="F4" s="125"/>
      <c r="G4" s="125"/>
      <c r="H4" s="125"/>
      <c r="I4" s="125"/>
    </row>
    <row r="5" spans="2:18" x14ac:dyDescent="0.25">
      <c r="C5" s="113"/>
      <c r="E5" s="117" t="s">
        <v>39</v>
      </c>
      <c r="F5" s="117">
        <v>100</v>
      </c>
      <c r="G5" s="114"/>
      <c r="H5" s="114"/>
    </row>
    <row r="6" spans="2:18" x14ac:dyDescent="0.25">
      <c r="C6" s="136" t="s">
        <v>40</v>
      </c>
      <c r="D6" s="114"/>
      <c r="E6" s="133" t="s">
        <v>63</v>
      </c>
      <c r="F6" s="134" t="s">
        <v>65</v>
      </c>
      <c r="G6" s="127" t="s">
        <v>10</v>
      </c>
      <c r="H6" s="113" t="s">
        <v>41</v>
      </c>
    </row>
    <row r="7" spans="2:18" x14ac:dyDescent="0.25">
      <c r="C7" s="112" t="s">
        <v>73</v>
      </c>
      <c r="D7" s="118">
        <f>G7/$F$5</f>
        <v>1.6</v>
      </c>
      <c r="E7" s="132">
        <v>200</v>
      </c>
      <c r="F7" s="135">
        <v>0.8</v>
      </c>
      <c r="G7" s="128">
        <f>E7*F7</f>
        <v>160</v>
      </c>
      <c r="H7" s="113" t="s">
        <v>41</v>
      </c>
    </row>
    <row r="8" spans="2:18" x14ac:dyDescent="0.25">
      <c r="C8" s="112" t="s">
        <v>71</v>
      </c>
      <c r="D8" s="118">
        <f>G8/$F$5</f>
        <v>15</v>
      </c>
      <c r="E8" s="132">
        <v>1500</v>
      </c>
      <c r="F8" s="135">
        <v>1</v>
      </c>
      <c r="G8" s="128">
        <f>E8*F8</f>
        <v>1500</v>
      </c>
      <c r="H8" s="113" t="s">
        <v>41</v>
      </c>
    </row>
    <row r="9" spans="2:18" x14ac:dyDescent="0.25">
      <c r="C9" s="112" t="s">
        <v>72</v>
      </c>
      <c r="D9" s="118">
        <f>G9/$F$5</f>
        <v>48</v>
      </c>
      <c r="E9" s="132">
        <v>4800</v>
      </c>
      <c r="F9" s="135">
        <v>1</v>
      </c>
      <c r="G9" s="128">
        <f>E9*F9</f>
        <v>4800</v>
      </c>
      <c r="H9" s="113" t="s">
        <v>41</v>
      </c>
    </row>
    <row r="10" spans="2:18" x14ac:dyDescent="0.25">
      <c r="C10" s="112" t="s">
        <v>74</v>
      </c>
      <c r="D10" s="118">
        <f>G10/$F$5</f>
        <v>6.4</v>
      </c>
      <c r="E10" s="132">
        <v>800</v>
      </c>
      <c r="F10" s="135">
        <v>0.8</v>
      </c>
      <c r="G10" s="128">
        <f>E10*F10</f>
        <v>640</v>
      </c>
      <c r="H10" s="113" t="s">
        <v>41</v>
      </c>
    </row>
    <row r="11" spans="2:18" ht="5.25" customHeight="1" x14ac:dyDescent="0.25">
      <c r="C11" s="113"/>
      <c r="D11" s="139"/>
      <c r="E11" s="140"/>
      <c r="F11" s="141"/>
      <c r="G11" s="142"/>
      <c r="H11" s="113"/>
    </row>
    <row r="12" spans="2:18" x14ac:dyDescent="0.25">
      <c r="C12" s="114" t="s">
        <v>45</v>
      </c>
      <c r="D12" s="118">
        <v>0</v>
      </c>
      <c r="E12" s="113" t="s">
        <v>66</v>
      </c>
      <c r="F12" s="114"/>
      <c r="G12" s="114"/>
      <c r="H12" s="114"/>
    </row>
    <row r="13" spans="2:18" ht="5.25" customHeight="1" x14ac:dyDescent="0.25">
      <c r="C13" s="114"/>
      <c r="D13" s="139"/>
      <c r="E13" s="113"/>
      <c r="F13" s="114"/>
      <c r="G13" s="114"/>
      <c r="H13" s="114"/>
    </row>
    <row r="14" spans="2:18" x14ac:dyDescent="0.25">
      <c r="C14" s="136" t="s">
        <v>42</v>
      </c>
      <c r="D14" s="118"/>
      <c r="E14" s="114"/>
      <c r="F14" s="114"/>
      <c r="G14" s="114"/>
      <c r="H14" s="114"/>
    </row>
    <row r="15" spans="2:18" x14ac:dyDescent="0.25">
      <c r="C15" s="137" t="s">
        <v>82</v>
      </c>
      <c r="D15" s="118">
        <f>'Specific Labor for 1 Employees'!G8</f>
        <v>118.01575931232092</v>
      </c>
      <c r="E15" s="113" t="s">
        <v>43</v>
      </c>
      <c r="F15" s="114"/>
      <c r="G15" s="114"/>
      <c r="H15" s="114"/>
    </row>
    <row r="16" spans="2:18" ht="15" customHeight="1" x14ac:dyDescent="0.25">
      <c r="C16" s="137" t="s">
        <v>75</v>
      </c>
      <c r="D16" s="118">
        <f>'Specific Labor for &gt;1 Employees'!G52</f>
        <v>84.485006518904825</v>
      </c>
      <c r="E16" s="113" t="s">
        <v>43</v>
      </c>
      <c r="F16" s="114"/>
      <c r="G16" s="114"/>
      <c r="H16" s="114"/>
    </row>
    <row r="17" spans="1:8" ht="15" customHeight="1" x14ac:dyDescent="0.25">
      <c r="C17" s="137" t="s">
        <v>77</v>
      </c>
      <c r="D17" s="118">
        <f>'Specific Labor for &gt;1 Employees'!H52</f>
        <v>93.430779569892479</v>
      </c>
      <c r="E17" s="113" t="s">
        <v>43</v>
      </c>
      <c r="F17" s="114"/>
      <c r="G17" s="114"/>
      <c r="H17" s="114"/>
    </row>
    <row r="18" spans="1:8" ht="15" customHeight="1" x14ac:dyDescent="0.25">
      <c r="C18" s="137" t="s">
        <v>78</v>
      </c>
      <c r="D18" s="118">
        <f>'Specific Labor for &gt;1 Employees'!I52</f>
        <v>98.11433447098976</v>
      </c>
      <c r="E18" s="113" t="s">
        <v>43</v>
      </c>
      <c r="F18" s="114"/>
      <c r="G18" s="114"/>
      <c r="H18" s="114"/>
    </row>
    <row r="19" spans="1:8" ht="15" customHeight="1" x14ac:dyDescent="0.25">
      <c r="C19" s="137" t="s">
        <v>79</v>
      </c>
      <c r="D19" s="118">
        <f>'Specific Labor for &gt;1 Employees'!J52</f>
        <v>74.807338115548674</v>
      </c>
      <c r="E19" s="113" t="s">
        <v>43</v>
      </c>
      <c r="F19" s="114"/>
      <c r="G19" s="114"/>
      <c r="H19" s="114"/>
    </row>
    <row r="20" spans="1:8" ht="15" customHeight="1" x14ac:dyDescent="0.25">
      <c r="C20" s="137" t="s">
        <v>76</v>
      </c>
      <c r="D20" s="118">
        <f>'Pooled Average Rate'!G52</f>
        <v>93.430779569892479</v>
      </c>
      <c r="E20" s="113" t="s">
        <v>43</v>
      </c>
      <c r="F20" s="114"/>
      <c r="G20" s="114"/>
      <c r="H20" s="114"/>
    </row>
    <row r="21" spans="1:8" ht="15" customHeight="1" x14ac:dyDescent="0.25">
      <c r="C21" s="114"/>
      <c r="D21" s="118"/>
      <c r="E21" s="114"/>
      <c r="F21" s="114"/>
      <c r="G21" s="114"/>
      <c r="H21" s="114"/>
    </row>
    <row r="22" spans="1:8" x14ac:dyDescent="0.25">
      <c r="C22" s="138" t="s">
        <v>47</v>
      </c>
      <c r="D22" s="129">
        <f>SUM(D7:D20)</f>
        <v>633.28399755754913</v>
      </c>
      <c r="E22" s="113" t="s">
        <v>48</v>
      </c>
      <c r="F22" s="114"/>
      <c r="G22" s="114"/>
      <c r="H22" s="114"/>
    </row>
    <row r="23" spans="1:8" ht="5.25" customHeight="1" x14ac:dyDescent="0.25">
      <c r="C23" s="130"/>
      <c r="D23" s="114"/>
      <c r="E23" s="114"/>
      <c r="F23" s="114"/>
      <c r="G23" s="114"/>
      <c r="H23" s="114"/>
    </row>
    <row r="24" spans="1:8" x14ac:dyDescent="0.25">
      <c r="C24" s="130" t="s">
        <v>49</v>
      </c>
      <c r="D24" s="118">
        <v>200</v>
      </c>
      <c r="E24" s="113" t="s">
        <v>81</v>
      </c>
      <c r="F24" s="114"/>
      <c r="G24" s="114"/>
      <c r="H24" s="114"/>
    </row>
    <row r="25" spans="1:8" x14ac:dyDescent="0.25">
      <c r="C25" s="123" t="s">
        <v>64</v>
      </c>
      <c r="D25" s="118">
        <f>D24*0.03</f>
        <v>6</v>
      </c>
      <c r="E25" s="113" t="s">
        <v>50</v>
      </c>
      <c r="F25" s="114"/>
      <c r="G25" s="114"/>
      <c r="H25" s="114"/>
    </row>
    <row r="26" spans="1:8" x14ac:dyDescent="0.25">
      <c r="C26" s="131" t="s">
        <v>70</v>
      </c>
      <c r="D26" s="129">
        <f>D24+D25</f>
        <v>206</v>
      </c>
      <c r="E26" s="113"/>
      <c r="F26" s="114"/>
      <c r="G26" s="114"/>
      <c r="H26" s="114"/>
    </row>
    <row r="27" spans="1:8" x14ac:dyDescent="0.25">
      <c r="C27" s="114"/>
      <c r="D27" s="114"/>
      <c r="E27" s="114"/>
      <c r="F27" s="124"/>
      <c r="G27" s="114"/>
      <c r="H27" s="114"/>
    </row>
    <row r="28" spans="1:8" x14ac:dyDescent="0.25">
      <c r="A28" s="123" t="s">
        <v>69</v>
      </c>
      <c r="B28" s="113" t="s">
        <v>68</v>
      </c>
      <c r="C28" s="114"/>
      <c r="D28" s="114"/>
      <c r="E28" s="114"/>
      <c r="F28" s="114"/>
      <c r="G28" s="114"/>
      <c r="H28" s="114"/>
    </row>
    <row r="29" spans="1:8" x14ac:dyDescent="0.25">
      <c r="A29" s="123" t="s">
        <v>67</v>
      </c>
      <c r="B29" s="126" t="s">
        <v>46</v>
      </c>
      <c r="C29" s="114"/>
      <c r="D29" s="114"/>
      <c r="E29" s="114"/>
      <c r="F29" s="114"/>
      <c r="G29" s="114"/>
      <c r="H29" s="114"/>
    </row>
    <row r="30" spans="1:8" x14ac:dyDescent="0.25">
      <c r="B30" s="126" t="s">
        <v>44</v>
      </c>
    </row>
  </sheetData>
  <mergeCells count="1">
    <mergeCell ref="E1:K3"/>
  </mergeCells>
  <hyperlinks>
    <hyperlink ref="B29" r:id="rId1" display="https://www.ospa.iastate.edu/proposal/preparation/tuition" xr:uid="{5B7E1118-A1CE-455A-99FF-86A1678B06E4}"/>
    <hyperlink ref="B30" r:id="rId2" display="https://www.controller.iastate.edu/templates/universityforms.htm" xr:uid="{9E9C46F3-CE37-4700-B325-F584B828F56D}"/>
  </hyperlinks>
  <pageMargins left="0.7" right="0.7" top="0.75" bottom="0.75" header="0.3" footer="0.3"/>
  <pageSetup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zoomScale="80" zoomScaleNormal="80" workbookViewId="0">
      <selection activeCell="M17" sqref="M17"/>
    </sheetView>
  </sheetViews>
  <sheetFormatPr defaultColWidth="8.7109375" defaultRowHeight="15" x14ac:dyDescent="0.25"/>
  <cols>
    <col min="1" max="1" width="49" customWidth="1"/>
    <col min="2" max="2" width="32.5703125" customWidth="1"/>
    <col min="3" max="5" width="14.7109375" customWidth="1"/>
    <col min="6" max="6" width="22.7109375" customWidth="1"/>
    <col min="7" max="9" width="14.7109375" customWidth="1"/>
    <col min="11" max="11" width="9.42578125" customWidth="1"/>
  </cols>
  <sheetData>
    <row r="1" spans="1:13" ht="15.75" x14ac:dyDescent="0.25">
      <c r="A1" s="153" t="s">
        <v>17</v>
      </c>
      <c r="B1" s="154"/>
      <c r="C1" s="154"/>
      <c r="D1" s="154"/>
      <c r="E1" s="154"/>
      <c r="F1" s="154"/>
      <c r="G1" s="154"/>
      <c r="H1" s="154"/>
      <c r="I1" s="154"/>
      <c r="J1" s="22"/>
      <c r="K1" s="22"/>
      <c r="L1" s="22"/>
      <c r="M1" s="22"/>
    </row>
    <row r="3" spans="1:13" ht="15.75" thickBot="1" x14ac:dyDescent="0.3">
      <c r="A3" s="23" t="s">
        <v>57</v>
      </c>
    </row>
    <row r="4" spans="1:13" ht="42" customHeight="1" x14ac:dyDescent="0.25">
      <c r="A4" s="20" t="s">
        <v>14</v>
      </c>
      <c r="B4" s="21" t="s">
        <v>23</v>
      </c>
      <c r="C4" s="10" t="s">
        <v>37</v>
      </c>
      <c r="D4" s="10" t="s">
        <v>16</v>
      </c>
      <c r="E4" s="11" t="s">
        <v>1</v>
      </c>
      <c r="F4" s="9"/>
      <c r="G4" s="111" t="s">
        <v>25</v>
      </c>
      <c r="H4" s="12" t="s">
        <v>9</v>
      </c>
      <c r="I4" s="13" t="s">
        <v>10</v>
      </c>
    </row>
    <row r="5" spans="1:13" ht="13.5" customHeight="1" x14ac:dyDescent="0.25">
      <c r="A5" s="147" t="s">
        <v>82</v>
      </c>
      <c r="B5" s="150" t="s">
        <v>26</v>
      </c>
      <c r="C5" s="68"/>
      <c r="D5" s="69"/>
      <c r="E5" s="70"/>
      <c r="F5" s="51" t="s">
        <v>21</v>
      </c>
      <c r="G5" s="85">
        <v>0.5</v>
      </c>
      <c r="H5" s="25">
        <f>I5-G5</f>
        <v>0.5</v>
      </c>
      <c r="I5" s="4">
        <v>1</v>
      </c>
    </row>
    <row r="6" spans="1:13" ht="13.5" customHeight="1" x14ac:dyDescent="0.25">
      <c r="A6" s="148"/>
      <c r="B6" s="151"/>
      <c r="C6" s="71"/>
      <c r="D6" s="72"/>
      <c r="E6" s="73"/>
      <c r="F6" s="14" t="s">
        <v>8</v>
      </c>
      <c r="G6" s="46">
        <f>$I$6*G5</f>
        <v>698</v>
      </c>
      <c r="H6" s="47">
        <f>$I$6*H5</f>
        <v>698</v>
      </c>
      <c r="I6" s="92">
        <f>IF(B5=$A$12,F12,IF(B5=$A$13,F13,IF(B5=$A$14,F14,IF(B5=$A$15,F15,IF(B5=$A$16,F16,IF(B5=$A$17,F17,IF(B5=$A$18,F18,IF(B5=$A$19,F19,IF(B5=$A$20,F20,IF(B5=$A$21,F21,IF(B5=$A$22,F22,IF(B5=A23,0))))))))))))</f>
        <v>1396</v>
      </c>
    </row>
    <row r="7" spans="1:13" ht="13.5" customHeight="1" x14ac:dyDescent="0.25">
      <c r="A7" s="148"/>
      <c r="B7" s="151"/>
      <c r="C7" s="84">
        <v>125000</v>
      </c>
      <c r="D7" s="93">
        <f>IF(B5=$A$12,$G$12,IF(B5=$A$13,$G$13,IF(B5=$A$14,$G$14,IF(B5=$A$15,$G$15,IF(B5=$A$16,$G$16,IF(B5=$A$17,$G$17,IF(B5=$A$18,$G$18,IF(B5=$A$19,$G$19,IF(B5=$A$20,$G$20,IF(B5=$A$21,$G$21,IF(B5=$A$22,$G$22,IF(B5=$A$23,$G$23))))))))))))</f>
        <v>0.318</v>
      </c>
      <c r="E7" s="109">
        <f>(C7+(C7*D7))</f>
        <v>164750</v>
      </c>
      <c r="F7" s="15" t="s">
        <v>19</v>
      </c>
      <c r="G7" s="3">
        <f>$E$7*G5</f>
        <v>82375</v>
      </c>
      <c r="H7" s="91">
        <f>E7*H5</f>
        <v>82375</v>
      </c>
      <c r="I7" s="110">
        <f>SUM(G7:H7)</f>
        <v>164750</v>
      </c>
    </row>
    <row r="8" spans="1:13" ht="13.5" customHeight="1" x14ac:dyDescent="0.25">
      <c r="A8" s="149"/>
      <c r="B8" s="152"/>
      <c r="C8" s="74"/>
      <c r="D8" s="75"/>
      <c r="E8" s="76"/>
      <c r="F8" s="86" t="s">
        <v>12</v>
      </c>
      <c r="G8" s="89">
        <f>IFERROR(G7/G6,0)</f>
        <v>118.01575931232092</v>
      </c>
      <c r="H8" s="8"/>
      <c r="I8" s="26"/>
    </row>
    <row r="9" spans="1:13" ht="6.75" customHeight="1" x14ac:dyDescent="0.25">
      <c r="A9" s="27"/>
      <c r="B9" s="28"/>
      <c r="C9" s="144"/>
      <c r="D9" s="145"/>
      <c r="E9" s="146"/>
      <c r="F9" s="16"/>
      <c r="G9" s="29"/>
      <c r="H9" s="6"/>
      <c r="I9" s="30"/>
    </row>
    <row r="11" spans="1:13" ht="27" thickBot="1" x14ac:dyDescent="0.3">
      <c r="A11" s="39" t="s">
        <v>7</v>
      </c>
      <c r="B11" s="39" t="s">
        <v>6</v>
      </c>
      <c r="C11" s="39" t="s">
        <v>5</v>
      </c>
      <c r="D11" s="39" t="s">
        <v>4</v>
      </c>
      <c r="E11" s="39" t="s">
        <v>3</v>
      </c>
      <c r="F11" s="39" t="s">
        <v>2</v>
      </c>
      <c r="G11" s="58" t="s">
        <v>28</v>
      </c>
    </row>
    <row r="12" spans="1:13" ht="14.25" customHeight="1" x14ac:dyDescent="0.25">
      <c r="A12" s="40" t="s">
        <v>30</v>
      </c>
      <c r="B12" s="41">
        <v>2080</v>
      </c>
      <c r="C12" s="41">
        <v>-192</v>
      </c>
      <c r="D12" s="41">
        <v>-144</v>
      </c>
      <c r="E12" s="41">
        <v>-72</v>
      </c>
      <c r="F12" s="42">
        <f>B12+SUM(C12:E12)</f>
        <v>1672</v>
      </c>
      <c r="G12" s="61">
        <v>0.40500000000000003</v>
      </c>
    </row>
    <row r="13" spans="1:13" ht="14.25" customHeight="1" x14ac:dyDescent="0.25">
      <c r="A13" s="54" t="s">
        <v>29</v>
      </c>
      <c r="B13" s="55">
        <v>2080</v>
      </c>
      <c r="C13" s="55">
        <v>-192</v>
      </c>
      <c r="D13" s="55">
        <v>-144</v>
      </c>
      <c r="E13" s="55">
        <v>-72</v>
      </c>
      <c r="F13" s="56">
        <f>B13+C13+D13+E13</f>
        <v>1672</v>
      </c>
      <c r="G13" s="59">
        <v>0.318</v>
      </c>
    </row>
    <row r="14" spans="1:13" ht="14.25" customHeight="1" x14ac:dyDescent="0.25">
      <c r="A14" s="43" t="s">
        <v>26</v>
      </c>
      <c r="B14" s="44">
        <v>1560</v>
      </c>
      <c r="C14" s="44"/>
      <c r="D14" s="44">
        <f>-12*9</f>
        <v>-108</v>
      </c>
      <c r="E14" s="44">
        <f>-7*8</f>
        <v>-56</v>
      </c>
      <c r="F14" s="45">
        <f>B14+SUM(C14:E14)</f>
        <v>1396</v>
      </c>
      <c r="G14" s="60">
        <v>0.318</v>
      </c>
    </row>
    <row r="15" spans="1:13" ht="14.25" customHeight="1" x14ac:dyDescent="0.25">
      <c r="A15" s="63" t="s">
        <v>27</v>
      </c>
      <c r="B15" s="64">
        <v>1560</v>
      </c>
      <c r="C15" s="64"/>
      <c r="D15" s="64"/>
      <c r="E15" s="64">
        <v>-56</v>
      </c>
      <c r="F15" s="65">
        <f>B15+SUM(C15:E15)</f>
        <v>1504</v>
      </c>
      <c r="G15" s="66">
        <v>0.152</v>
      </c>
    </row>
    <row r="16" spans="1:13" ht="14.25" customHeight="1" x14ac:dyDescent="0.25">
      <c r="A16" s="57" t="s">
        <v>13</v>
      </c>
      <c r="B16" s="44">
        <v>1040</v>
      </c>
      <c r="C16" s="44"/>
      <c r="D16" s="44"/>
      <c r="E16" s="44">
        <v>-56</v>
      </c>
      <c r="F16" s="45">
        <f>B16+SUM(C16:E16)</f>
        <v>984</v>
      </c>
      <c r="G16" s="60">
        <v>0.152</v>
      </c>
    </row>
    <row r="17" spans="1:7" ht="14.25" customHeight="1" x14ac:dyDescent="0.25">
      <c r="A17" s="63" t="s">
        <v>31</v>
      </c>
      <c r="B17" s="64">
        <v>2080</v>
      </c>
      <c r="C17" s="64">
        <v>-192</v>
      </c>
      <c r="D17" s="64">
        <v>-144</v>
      </c>
      <c r="E17" s="64">
        <v>-72</v>
      </c>
      <c r="F17" s="65">
        <f>B17+C17+D17+E17</f>
        <v>1672</v>
      </c>
      <c r="G17" s="66">
        <v>0.36699999999999999</v>
      </c>
    </row>
    <row r="18" spans="1:7" ht="14.25" customHeight="1" x14ac:dyDescent="0.25">
      <c r="A18" s="43" t="s">
        <v>32</v>
      </c>
      <c r="B18" s="44">
        <v>2080</v>
      </c>
      <c r="C18" s="44">
        <f>-8*12</f>
        <v>-96</v>
      </c>
      <c r="D18" s="44">
        <v>-144</v>
      </c>
      <c r="E18" s="44">
        <v>-72</v>
      </c>
      <c r="F18" s="45">
        <f>B18+SUM(C18:E18)</f>
        <v>1768</v>
      </c>
      <c r="G18" s="60">
        <v>0.501</v>
      </c>
    </row>
    <row r="19" spans="1:7" ht="14.25" customHeight="1" x14ac:dyDescent="0.25">
      <c r="A19" s="67" t="s">
        <v>33</v>
      </c>
      <c r="B19" s="64">
        <v>2080</v>
      </c>
      <c r="C19" s="64">
        <f>-11.33*12</f>
        <v>-135.96</v>
      </c>
      <c r="D19" s="64">
        <f>-12*12</f>
        <v>-144</v>
      </c>
      <c r="E19" s="64">
        <f>-72</f>
        <v>-72</v>
      </c>
      <c r="F19" s="65">
        <f t="shared" ref="F19:F22" si="0">B19+SUM(C19:E19)</f>
        <v>1728.04</v>
      </c>
      <c r="G19" s="66">
        <v>0.501</v>
      </c>
    </row>
    <row r="20" spans="1:7" ht="14.25" customHeight="1" x14ac:dyDescent="0.25">
      <c r="A20" s="43" t="s">
        <v>34</v>
      </c>
      <c r="B20" s="44">
        <v>2080</v>
      </c>
      <c r="C20" s="44">
        <f>-14.67*12</f>
        <v>-176.04</v>
      </c>
      <c r="D20" s="44">
        <f t="shared" ref="D20:D22" si="1">-12*12</f>
        <v>-144</v>
      </c>
      <c r="E20" s="44">
        <f t="shared" ref="E20:E22" si="2">-72</f>
        <v>-72</v>
      </c>
      <c r="F20" s="45">
        <f t="shared" si="0"/>
        <v>1687.96</v>
      </c>
      <c r="G20" s="60">
        <v>0.501</v>
      </c>
    </row>
    <row r="21" spans="1:7" ht="14.25" customHeight="1" x14ac:dyDescent="0.25">
      <c r="A21" s="67" t="s">
        <v>35</v>
      </c>
      <c r="B21" s="64">
        <v>2080</v>
      </c>
      <c r="C21" s="64">
        <f>-16*12</f>
        <v>-192</v>
      </c>
      <c r="D21" s="64">
        <f t="shared" si="1"/>
        <v>-144</v>
      </c>
      <c r="E21" s="64">
        <f t="shared" si="2"/>
        <v>-72</v>
      </c>
      <c r="F21" s="65">
        <f t="shared" si="0"/>
        <v>1672</v>
      </c>
      <c r="G21" s="66">
        <v>0.501</v>
      </c>
    </row>
    <row r="22" spans="1:7" ht="14.25" customHeight="1" x14ac:dyDescent="0.25">
      <c r="A22" s="43" t="s">
        <v>36</v>
      </c>
      <c r="B22" s="44">
        <v>2080</v>
      </c>
      <c r="C22" s="44">
        <f>-18*12</f>
        <v>-216</v>
      </c>
      <c r="D22" s="44">
        <f t="shared" si="1"/>
        <v>-144</v>
      </c>
      <c r="E22" s="44">
        <f t="shared" si="2"/>
        <v>-72</v>
      </c>
      <c r="F22" s="45">
        <f t="shared" si="0"/>
        <v>1648</v>
      </c>
      <c r="G22" s="60">
        <v>0.501</v>
      </c>
    </row>
    <row r="23" spans="1:7" ht="14.25" customHeight="1" x14ac:dyDescent="0.25">
      <c r="A23" s="67" t="s">
        <v>38</v>
      </c>
      <c r="B23" s="64">
        <v>1040</v>
      </c>
      <c r="C23" s="64">
        <v>0</v>
      </c>
      <c r="D23" s="64">
        <v>0</v>
      </c>
      <c r="E23" s="64">
        <v>0</v>
      </c>
      <c r="F23" s="65">
        <v>1040</v>
      </c>
      <c r="G23" s="66">
        <v>1.7999999999999999E-2</v>
      </c>
    </row>
  </sheetData>
  <sheetProtection selectLockedCells="1"/>
  <mergeCells count="4">
    <mergeCell ref="C9:E9"/>
    <mergeCell ref="A1:I1"/>
    <mergeCell ref="A5:A8"/>
    <mergeCell ref="B5:B8"/>
  </mergeCells>
  <dataValidations count="1">
    <dataValidation type="list" allowBlank="1" showInputMessage="1" showErrorMessage="1" sqref="B5:B8" xr:uid="{00000000-0002-0000-0000-000000000000}">
      <formula1>$A$12:$A$23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6"/>
  <sheetViews>
    <sheetView zoomScale="80" zoomScaleNormal="80" workbookViewId="0">
      <selection activeCell="J11" sqref="J11"/>
    </sheetView>
  </sheetViews>
  <sheetFormatPr defaultColWidth="8.7109375" defaultRowHeight="15" x14ac:dyDescent="0.25"/>
  <cols>
    <col min="1" max="1" width="48.85546875" customWidth="1"/>
    <col min="2" max="2" width="32.42578125" customWidth="1"/>
    <col min="3" max="5" width="14.7109375" customWidth="1"/>
    <col min="6" max="6" width="22.7109375" customWidth="1"/>
    <col min="7" max="10" width="14.7109375" customWidth="1"/>
    <col min="11" max="11" width="14.7109375" style="83" customWidth="1"/>
    <col min="12" max="13" width="14.7109375" customWidth="1"/>
  </cols>
  <sheetData>
    <row r="1" spans="1:13" ht="15.75" x14ac:dyDescent="0.25">
      <c r="A1" s="153" t="s">
        <v>18</v>
      </c>
      <c r="B1" s="153"/>
      <c r="C1" s="153"/>
      <c r="D1" s="153"/>
      <c r="E1" s="153"/>
      <c r="F1" s="153"/>
      <c r="G1" s="153"/>
      <c r="H1" s="153"/>
      <c r="I1" s="161"/>
      <c r="J1" s="161"/>
      <c r="K1" s="161"/>
      <c r="L1" s="161"/>
    </row>
    <row r="3" spans="1:13" ht="15.75" thickBot="1" x14ac:dyDescent="0.3">
      <c r="A3" s="23" t="s">
        <v>57</v>
      </c>
    </row>
    <row r="4" spans="1:13" ht="51.75" x14ac:dyDescent="0.25">
      <c r="A4" s="20" t="s">
        <v>14</v>
      </c>
      <c r="B4" s="21" t="s">
        <v>23</v>
      </c>
      <c r="C4" s="10" t="s">
        <v>37</v>
      </c>
      <c r="D4" s="10" t="s">
        <v>16</v>
      </c>
      <c r="E4" s="11" t="s">
        <v>1</v>
      </c>
      <c r="F4" s="9"/>
      <c r="G4" s="52" t="s">
        <v>52</v>
      </c>
      <c r="H4" s="53" t="s">
        <v>53</v>
      </c>
      <c r="I4" s="53" t="s">
        <v>54</v>
      </c>
      <c r="J4" s="53" t="s">
        <v>55</v>
      </c>
      <c r="K4" s="53" t="s">
        <v>0</v>
      </c>
      <c r="L4" s="12" t="s">
        <v>9</v>
      </c>
      <c r="M4" s="13" t="s">
        <v>10</v>
      </c>
    </row>
    <row r="5" spans="1:13" x14ac:dyDescent="0.25">
      <c r="A5" s="147" t="s">
        <v>51</v>
      </c>
      <c r="B5" s="150" t="s">
        <v>26</v>
      </c>
      <c r="C5" s="68"/>
      <c r="D5" s="69"/>
      <c r="E5" s="70"/>
      <c r="F5" s="51" t="s">
        <v>21</v>
      </c>
      <c r="G5" s="85">
        <v>0.05</v>
      </c>
      <c r="H5" s="88">
        <v>0.1</v>
      </c>
      <c r="I5" s="88">
        <v>0.15</v>
      </c>
      <c r="J5" s="88">
        <v>0.2</v>
      </c>
      <c r="K5" s="97">
        <f>SUM(G5:J5)</f>
        <v>0.5</v>
      </c>
      <c r="L5" s="25">
        <f>M5-K5</f>
        <v>0.5</v>
      </c>
      <c r="M5" s="4">
        <v>1</v>
      </c>
    </row>
    <row r="6" spans="1:13" x14ac:dyDescent="0.25">
      <c r="A6" s="148"/>
      <c r="B6" s="151"/>
      <c r="C6" s="71"/>
      <c r="D6" s="72"/>
      <c r="E6" s="73"/>
      <c r="F6" s="14" t="s">
        <v>8</v>
      </c>
      <c r="G6" s="46">
        <f>$M$6*G5</f>
        <v>69.8</v>
      </c>
      <c r="H6" s="46">
        <f>$M$6*H5</f>
        <v>139.6</v>
      </c>
      <c r="I6" s="46">
        <f>$M$6*I5</f>
        <v>209.4</v>
      </c>
      <c r="J6" s="46">
        <f>$M$6*J5</f>
        <v>279.2</v>
      </c>
      <c r="K6" s="98">
        <f>SUM(G6:J6)</f>
        <v>698</v>
      </c>
      <c r="L6" s="47">
        <f>$M$6*L5</f>
        <v>698</v>
      </c>
      <c r="M6" s="92">
        <f>IF(B5=$A$55,$F$55,IF(B5=$A$56,$F$56,IF(B5=$A$57,$F$57,IF(B5=$A$58,$F$58,IF(B5=$A$59,$F$59,IF(B5=$A$60,$F$60,IF(B5=$A$61,$F$61,IF(B5=$A$62,$F$62,IF(B5=$A$63,$F$63,IF(B5=$A$64,$F$64,IF(B5=$A$65,$F$65,IF(B5=$A$66,$F$66))))))))))))</f>
        <v>1396</v>
      </c>
    </row>
    <row r="7" spans="1:13" x14ac:dyDescent="0.25">
      <c r="A7" s="148"/>
      <c r="B7" s="151"/>
      <c r="C7" s="87">
        <v>125000</v>
      </c>
      <c r="D7" s="93">
        <f>IF($B5=$A$55,$G$55,IF($B5=$A$56,$G$56,IF($B5=$A$57,$G$57,IF($B5=$A$58,$G$58,IF($B5=$A$59,$G$59,IF($B5=$A$60,$G$60,IF($B5=$A$61,$G$61,IF($B5=$A$62,$G$62,IF($B5=$A$63,$G$63,IF($B5=$A$64,$G$64,IF($B5=$A$65,$G$65,IF($B5=$A$66,0))))))))))))</f>
        <v>0.26300000000000001</v>
      </c>
      <c r="E7" s="94">
        <f>(C7+(C7*D7))</f>
        <v>157875</v>
      </c>
      <c r="F7" s="15" t="s">
        <v>19</v>
      </c>
      <c r="G7" s="3">
        <f>$E$7*G5</f>
        <v>7893.75</v>
      </c>
      <c r="H7" s="3">
        <f>$E$7*H5</f>
        <v>15787.5</v>
      </c>
      <c r="I7" s="3">
        <f>$E$7*I5</f>
        <v>23681.25</v>
      </c>
      <c r="J7" s="3">
        <f>$E$7*J5</f>
        <v>31575</v>
      </c>
      <c r="K7" s="99">
        <f>SUM(G7:J7)</f>
        <v>78937.5</v>
      </c>
      <c r="L7" s="8">
        <f>E7*L5</f>
        <v>78937.5</v>
      </c>
      <c r="M7" s="5">
        <f>K7+L7</f>
        <v>157875</v>
      </c>
    </row>
    <row r="8" spans="1:13" x14ac:dyDescent="0.25">
      <c r="A8" s="149"/>
      <c r="B8" s="152"/>
      <c r="C8" s="74"/>
      <c r="D8" s="75"/>
      <c r="E8" s="76"/>
      <c r="F8" s="86" t="s">
        <v>12</v>
      </c>
      <c r="G8" s="89">
        <f>IFERROR(G7/G6,0)</f>
        <v>113.09097421203438</v>
      </c>
      <c r="H8" s="90">
        <f>IFERROR(H7/H6,0)</f>
        <v>113.09097421203438</v>
      </c>
      <c r="I8" s="90">
        <f>IFERROR(I7/I6,0)</f>
        <v>113.09097421203438</v>
      </c>
      <c r="J8" s="90">
        <f>IFERROR(J7/J6,0)</f>
        <v>113.09097421203438</v>
      </c>
      <c r="K8" s="100">
        <f>IFERROR(K7/K6,0)</f>
        <v>113.09097421203438</v>
      </c>
      <c r="L8" s="8"/>
      <c r="M8" s="26"/>
    </row>
    <row r="9" spans="1:13" ht="6.75" customHeight="1" x14ac:dyDescent="0.25">
      <c r="A9" s="27"/>
      <c r="B9" s="28"/>
      <c r="C9" s="144"/>
      <c r="D9" s="145"/>
      <c r="E9" s="146"/>
      <c r="F9" s="16"/>
      <c r="G9" s="29"/>
      <c r="H9" s="6"/>
      <c r="I9" s="6"/>
      <c r="J9" s="6"/>
      <c r="K9" s="101"/>
      <c r="L9" s="6"/>
      <c r="M9" s="30"/>
    </row>
    <row r="10" spans="1:13" x14ac:dyDescent="0.25">
      <c r="A10" s="147" t="s">
        <v>58</v>
      </c>
      <c r="B10" s="150" t="s">
        <v>30</v>
      </c>
      <c r="C10" s="155"/>
      <c r="D10" s="156"/>
      <c r="E10" s="157"/>
      <c r="F10" s="51" t="s">
        <v>22</v>
      </c>
      <c r="G10" s="85">
        <v>0.05</v>
      </c>
      <c r="H10" s="88">
        <v>0.05</v>
      </c>
      <c r="I10" s="88">
        <v>0.05</v>
      </c>
      <c r="J10" s="88">
        <v>0.45</v>
      </c>
      <c r="K10" s="97">
        <f>SUM(G10:J10)</f>
        <v>0.60000000000000009</v>
      </c>
      <c r="L10" s="25">
        <f>M10-K10</f>
        <v>0.39999999999999991</v>
      </c>
      <c r="M10" s="4">
        <v>1</v>
      </c>
    </row>
    <row r="11" spans="1:13" x14ac:dyDescent="0.25">
      <c r="A11" s="148"/>
      <c r="B11" s="151"/>
      <c r="C11" s="158"/>
      <c r="D11" s="159"/>
      <c r="E11" s="160"/>
      <c r="F11" s="14" t="s">
        <v>8</v>
      </c>
      <c r="G11" s="46">
        <f>$M$11*G10</f>
        <v>83.600000000000009</v>
      </c>
      <c r="H11" s="46">
        <f>$M$11*H10</f>
        <v>83.600000000000009</v>
      </c>
      <c r="I11" s="46">
        <f>$M$11*I10</f>
        <v>83.600000000000009</v>
      </c>
      <c r="J11" s="46">
        <f>$M$11*J10</f>
        <v>752.4</v>
      </c>
      <c r="K11" s="98">
        <f>SUM(G11:J11)</f>
        <v>1003.2</v>
      </c>
      <c r="L11" s="47">
        <f>$M$11*L10</f>
        <v>668.79999999999984</v>
      </c>
      <c r="M11" s="92">
        <f>IF(B10=$A$55,$F$55,IF(B10=$A$56,$F$56,IF(B10=$A$57,$F$57,IF(B10=$A$58,$F$58,IF(B10=$A$59,$F$59,IF(B10=$A$60,$F$60,IF(B10=$A$61,$F$61,IF(B10=$A$62,$F$62,IF(B10=$A$63,$F$63,IF(B10=$A$64,$F$64,IF(B10=$A$65,$F$65,IF(B10=$A$66,$F$66))))))))))))</f>
        <v>1672</v>
      </c>
    </row>
    <row r="12" spans="1:13" x14ac:dyDescent="0.25">
      <c r="A12" s="148"/>
      <c r="B12" s="151"/>
      <c r="C12" s="87">
        <v>75000</v>
      </c>
      <c r="D12" s="93">
        <f>IF($B10=$A$55,$G$55,IF($B10=$A$56,$G$56,IF($B10=$A$57,$G$57,IF($B10=$A$58,$G$58,IF($B10=$A$59,$G$59,IF($B10=$A$60,$G$60,IF($B10=$A$61,$G$61,IF($B10=$A$62,$G$62,IF($B10=$A$63,$G$63,IF($B10=$A$64,$G$64,IF($B10=$A$65,$G$65,IF($B10=$A$66,0))))))))))))</f>
        <v>0.35099999999999998</v>
      </c>
      <c r="E12" s="94">
        <f>(C12+(C12*D12))</f>
        <v>101325</v>
      </c>
      <c r="F12" s="15" t="s">
        <v>19</v>
      </c>
      <c r="G12" s="3">
        <f>$E$12*G10</f>
        <v>5066.25</v>
      </c>
      <c r="H12" s="3">
        <f>$E$12*H10</f>
        <v>5066.25</v>
      </c>
      <c r="I12" s="3">
        <f>$E$12*I10</f>
        <v>5066.25</v>
      </c>
      <c r="J12" s="3">
        <f>$E$12*J10</f>
        <v>45596.25</v>
      </c>
      <c r="K12" s="99">
        <f>SUM(G12:J12)</f>
        <v>60795</v>
      </c>
      <c r="L12" s="8">
        <f>$E$12*L10</f>
        <v>40529.999999999993</v>
      </c>
      <c r="M12" s="5">
        <f>SUM(K12:L12)</f>
        <v>101325</v>
      </c>
    </row>
    <row r="13" spans="1:13" x14ac:dyDescent="0.25">
      <c r="A13" s="149"/>
      <c r="B13" s="152"/>
      <c r="C13" s="74"/>
      <c r="D13" s="75"/>
      <c r="E13" s="76"/>
      <c r="F13" s="86" t="s">
        <v>12</v>
      </c>
      <c r="G13" s="89">
        <f>IFERROR(G12/G11,0)</f>
        <v>60.601076555023916</v>
      </c>
      <c r="H13" s="90">
        <f>IFERROR(H12/H11,0)</f>
        <v>60.601076555023916</v>
      </c>
      <c r="I13" s="90">
        <f>IFERROR(I12/I11,0)</f>
        <v>60.601076555023916</v>
      </c>
      <c r="J13" s="90">
        <f>IFERROR(J12/J11,0)</f>
        <v>60.601076555023923</v>
      </c>
      <c r="K13" s="100">
        <f>IFERROR(K12/K11,0)</f>
        <v>60.601076555023923</v>
      </c>
      <c r="L13" s="8"/>
      <c r="M13" s="26"/>
    </row>
    <row r="14" spans="1:13" ht="6.75" customHeight="1" x14ac:dyDescent="0.25">
      <c r="A14" s="27"/>
      <c r="B14" s="31"/>
      <c r="C14" s="144"/>
      <c r="D14" s="162"/>
      <c r="E14" s="163"/>
      <c r="F14" s="17"/>
      <c r="G14" s="32"/>
      <c r="H14" s="7"/>
      <c r="I14" s="7"/>
      <c r="J14" s="7"/>
      <c r="K14" s="102"/>
      <c r="L14" s="33"/>
      <c r="M14" s="34"/>
    </row>
    <row r="15" spans="1:13" x14ac:dyDescent="0.25">
      <c r="A15" s="147"/>
      <c r="B15" s="150"/>
      <c r="C15" s="155"/>
      <c r="D15" s="156"/>
      <c r="E15" s="157"/>
      <c r="F15" s="51" t="s">
        <v>22</v>
      </c>
      <c r="G15" s="85">
        <v>0</v>
      </c>
      <c r="H15" s="88">
        <v>0</v>
      </c>
      <c r="I15" s="88">
        <v>0</v>
      </c>
      <c r="J15" s="88">
        <v>0</v>
      </c>
      <c r="K15" s="97">
        <f>SUM(G15:J15)</f>
        <v>0</v>
      </c>
      <c r="L15" s="25">
        <f>M15-K15</f>
        <v>1</v>
      </c>
      <c r="M15" s="4">
        <v>1</v>
      </c>
    </row>
    <row r="16" spans="1:13" x14ac:dyDescent="0.25">
      <c r="A16" s="148"/>
      <c r="B16" s="151"/>
      <c r="C16" s="158"/>
      <c r="D16" s="159"/>
      <c r="E16" s="160"/>
      <c r="F16" s="14" t="s">
        <v>8</v>
      </c>
      <c r="G16" s="46">
        <f>$M$16*G15</f>
        <v>0</v>
      </c>
      <c r="H16" s="46">
        <f>$M$16*H15</f>
        <v>0</v>
      </c>
      <c r="I16" s="46">
        <f>$M$16*I15</f>
        <v>0</v>
      </c>
      <c r="J16" s="46">
        <f>$M$16*J15</f>
        <v>0</v>
      </c>
      <c r="K16" s="98">
        <f>SUM(G16:J16)</f>
        <v>0</v>
      </c>
      <c r="L16" s="47">
        <f>$M$16*L15</f>
        <v>0</v>
      </c>
      <c r="M16" s="92" t="b">
        <f>IF(B15=$A$55,$F$55,IF(B15=$A$56,$F$56,IF(B15=$A$57,$F$57,IF(B15=$A$58,$F$58,IF(B15=$A$59,$F$59,IF(B15=$A$60,$F$60,IF(B15=$A$61,$F$61,IF(B15=$A$62,$F$62,IF(B15=$A$63,$F$63,IF(B15=$A$64,$F$64,IF(B15=$A$65,$F$65,IF(B15=$A$66,$F$66))))))))))))</f>
        <v>0</v>
      </c>
    </row>
    <row r="17" spans="1:13" x14ac:dyDescent="0.25">
      <c r="A17" s="148"/>
      <c r="B17" s="151"/>
      <c r="C17" s="87"/>
      <c r="D17" s="93" t="b">
        <f>IF($B15=$A$55,$G$55,IF($B15=$A$56,$G$56,IF($B15=$A$57,$G$57,IF($B15=$A$58,$G$58,IF($B15=$A$59,$G$59,IF($B15=$A$60,$G$60,IF($B15=$A$61,$G$61,IF($B15=$A$62,$G$62,IF($B15=$A$63,$G$63,IF($B15=$A$64,$G$64,IF($B15=$A$65,$G$65,IF($B15=$A$66,0))))))))))))</f>
        <v>0</v>
      </c>
      <c r="E17" s="94">
        <f>(C17+(C17*D17))</f>
        <v>0</v>
      </c>
      <c r="F17" s="15" t="s">
        <v>19</v>
      </c>
      <c r="G17" s="3">
        <f>$E$17*G15</f>
        <v>0</v>
      </c>
      <c r="H17" s="3">
        <f>$E$17*H15</f>
        <v>0</v>
      </c>
      <c r="I17" s="3">
        <f>$E$17*I15</f>
        <v>0</v>
      </c>
      <c r="J17" s="3">
        <f>$E$17*J15</f>
        <v>0</v>
      </c>
      <c r="K17" s="99">
        <f>SUM(G17:J17)</f>
        <v>0</v>
      </c>
      <c r="L17" s="8">
        <f>E17*L15</f>
        <v>0</v>
      </c>
      <c r="M17" s="5">
        <f t="shared" ref="M17" si="0">SUM(K17:L17)</f>
        <v>0</v>
      </c>
    </row>
    <row r="18" spans="1:13" x14ac:dyDescent="0.25">
      <c r="A18" s="149"/>
      <c r="B18" s="152"/>
      <c r="C18" s="74"/>
      <c r="D18" s="75"/>
      <c r="E18" s="76"/>
      <c r="F18" s="86" t="s">
        <v>12</v>
      </c>
      <c r="G18" s="89">
        <f>IFERROR(G17/G16,0)</f>
        <v>0</v>
      </c>
      <c r="H18" s="90">
        <f>IFERROR(H17/H16,0)</f>
        <v>0</v>
      </c>
      <c r="I18" s="90">
        <f>IFERROR(I17/I16,0)</f>
        <v>0</v>
      </c>
      <c r="J18" s="90">
        <f>IFERROR(J17/J16,0)</f>
        <v>0</v>
      </c>
      <c r="K18" s="100">
        <f>IFERROR(K17/K16,0)</f>
        <v>0</v>
      </c>
      <c r="L18" s="8"/>
      <c r="M18" s="26"/>
    </row>
    <row r="19" spans="1:13" ht="6.75" customHeight="1" thickBot="1" x14ac:dyDescent="0.3">
      <c r="A19" s="27"/>
      <c r="B19" s="31"/>
      <c r="C19" s="144"/>
      <c r="D19" s="145"/>
      <c r="E19" s="146"/>
      <c r="F19" s="17"/>
      <c r="G19" s="32"/>
      <c r="H19" s="7"/>
      <c r="I19" s="7"/>
      <c r="J19" s="7"/>
      <c r="K19" s="102"/>
      <c r="L19" s="35"/>
      <c r="M19" s="36"/>
    </row>
    <row r="20" spans="1:13" x14ac:dyDescent="0.25">
      <c r="A20" s="147"/>
      <c r="B20" s="150"/>
      <c r="C20" s="155"/>
      <c r="D20" s="156"/>
      <c r="E20" s="157"/>
      <c r="F20" s="51" t="s">
        <v>22</v>
      </c>
      <c r="G20" s="85">
        <v>0</v>
      </c>
      <c r="H20" s="88">
        <v>0</v>
      </c>
      <c r="I20" s="88">
        <v>0</v>
      </c>
      <c r="J20" s="88">
        <v>0</v>
      </c>
      <c r="K20" s="97">
        <f>SUM(G20:J20)</f>
        <v>0</v>
      </c>
      <c r="L20" s="25">
        <f>M20-K20</f>
        <v>1</v>
      </c>
      <c r="M20" s="4">
        <v>1</v>
      </c>
    </row>
    <row r="21" spans="1:13" x14ac:dyDescent="0.25">
      <c r="A21" s="148"/>
      <c r="B21" s="151"/>
      <c r="C21" s="158"/>
      <c r="D21" s="159"/>
      <c r="E21" s="160"/>
      <c r="F21" s="14" t="s">
        <v>8</v>
      </c>
      <c r="G21" s="46">
        <f>$M$21*G20</f>
        <v>0</v>
      </c>
      <c r="H21" s="46">
        <f>$M$21*H20</f>
        <v>0</v>
      </c>
      <c r="I21" s="46">
        <f>$M$21*I20</f>
        <v>0</v>
      </c>
      <c r="J21" s="46">
        <f>$M$21*J20</f>
        <v>0</v>
      </c>
      <c r="K21" s="98">
        <f>SUM(G21:J21)</f>
        <v>0</v>
      </c>
      <c r="L21" s="47">
        <f>$M$21*L20</f>
        <v>0</v>
      </c>
      <c r="M21" s="92" t="b">
        <f>IF(B20=$A$55,$F$55,IF(B20=$A$56,$F$56,IF(B20=$A$57,$F$57,IF(B20=$A$58,$F$58,IF(B20=$A$59,$F$59,IF(B20=$A$60,$F$60,IF(B20=$A$61,$F$61,IF(B20=$A$62,$F$62,IF(B20=$A$63,$F$63,IF(B20=$A$64,$F$64,IF(B20=$A$65,$F$65,IF(B20=$A$66,$F$66))))))))))))</f>
        <v>0</v>
      </c>
    </row>
    <row r="22" spans="1:13" x14ac:dyDescent="0.25">
      <c r="A22" s="148"/>
      <c r="B22" s="151"/>
      <c r="C22" s="87"/>
      <c r="D22" s="93" t="b">
        <f>IF($B20=$A$55,$G$55,IF($B20=$A$56,$G$56,IF($B20=$A$57,$G$57,IF($B20=$A$58,$G$58,IF($B20=$A$59,$G$59,IF($B20=$A$60,$G$60,IF($B20=$A$61,$G$61,IF($B20=$A$62,$G$62,IF($B20=$A$63,$G$63,IF($B20=$A$64,$G$64,IF($B20=$A$65,$G$65,IF($B20=$A$66,0))))))))))))</f>
        <v>0</v>
      </c>
      <c r="E22" s="94">
        <f>(C22+(C22*D22))</f>
        <v>0</v>
      </c>
      <c r="F22" s="15" t="s">
        <v>19</v>
      </c>
      <c r="G22" s="3">
        <f>$E$22*G20</f>
        <v>0</v>
      </c>
      <c r="H22" s="3">
        <f>$E$22*H20</f>
        <v>0</v>
      </c>
      <c r="I22" s="3">
        <f>$E$22*I20</f>
        <v>0</v>
      </c>
      <c r="J22" s="3">
        <f>$E$22*J20</f>
        <v>0</v>
      </c>
      <c r="K22" s="99">
        <f>SUM(G22:J22)</f>
        <v>0</v>
      </c>
      <c r="L22" s="8">
        <f>E22*L20</f>
        <v>0</v>
      </c>
      <c r="M22" s="5">
        <f>SUM(K22:L22)</f>
        <v>0</v>
      </c>
    </row>
    <row r="23" spans="1:13" x14ac:dyDescent="0.25">
      <c r="A23" s="149"/>
      <c r="B23" s="152"/>
      <c r="C23" s="74"/>
      <c r="D23" s="75"/>
      <c r="E23" s="76"/>
      <c r="F23" s="86" t="s">
        <v>12</v>
      </c>
      <c r="G23" s="89">
        <f>IFERROR(G22/G21,0)</f>
        <v>0</v>
      </c>
      <c r="H23" s="90">
        <f>IFERROR(H22/H21,0)</f>
        <v>0</v>
      </c>
      <c r="I23" s="90">
        <f>IFERROR(I22/I21,0)</f>
        <v>0</v>
      </c>
      <c r="J23" s="90">
        <f>IFERROR(J22/J21,0)</f>
        <v>0</v>
      </c>
      <c r="K23" s="100">
        <f>IFERROR(K22/K21,0)</f>
        <v>0</v>
      </c>
      <c r="L23" s="8"/>
      <c r="M23" s="26"/>
    </row>
    <row r="24" spans="1:13" ht="6.75" customHeight="1" x14ac:dyDescent="0.25">
      <c r="A24" s="27"/>
      <c r="B24" s="31"/>
      <c r="C24" s="144"/>
      <c r="D24" s="145"/>
      <c r="E24" s="146"/>
      <c r="F24" s="17"/>
      <c r="G24" s="32"/>
      <c r="H24" s="7"/>
      <c r="I24" s="7"/>
      <c r="J24" s="7"/>
      <c r="K24" s="102"/>
      <c r="L24" s="33"/>
      <c r="M24" s="34"/>
    </row>
    <row r="25" spans="1:13" x14ac:dyDescent="0.25">
      <c r="A25" s="147"/>
      <c r="B25" s="150"/>
      <c r="C25" s="155"/>
      <c r="D25" s="156"/>
      <c r="E25" s="157"/>
      <c r="F25" s="51" t="s">
        <v>22</v>
      </c>
      <c r="G25" s="85">
        <v>0</v>
      </c>
      <c r="H25" s="88">
        <v>0</v>
      </c>
      <c r="I25" s="88">
        <v>0</v>
      </c>
      <c r="J25" s="88">
        <v>0</v>
      </c>
      <c r="K25" s="97">
        <f>SUM(G25:J25)</f>
        <v>0</v>
      </c>
      <c r="L25" s="25">
        <f>M25-K25</f>
        <v>1</v>
      </c>
      <c r="M25" s="4">
        <v>1</v>
      </c>
    </row>
    <row r="26" spans="1:13" x14ac:dyDescent="0.25">
      <c r="A26" s="148"/>
      <c r="B26" s="151"/>
      <c r="C26" s="158"/>
      <c r="D26" s="159"/>
      <c r="E26" s="160"/>
      <c r="F26" s="14" t="s">
        <v>8</v>
      </c>
      <c r="G26" s="46">
        <f>$M$26*G25</f>
        <v>0</v>
      </c>
      <c r="H26" s="46">
        <f>$M$26*H25</f>
        <v>0</v>
      </c>
      <c r="I26" s="46">
        <f>$M$26*I25</f>
        <v>0</v>
      </c>
      <c r="J26" s="46">
        <f>$M$26*J25</f>
        <v>0</v>
      </c>
      <c r="K26" s="98">
        <f>SUM(G26:J26)</f>
        <v>0</v>
      </c>
      <c r="L26" s="47">
        <f>$M$26*L25</f>
        <v>0</v>
      </c>
      <c r="M26" s="92" t="b">
        <f>IF(B25=$A$55,$F$55,IF(B25=$A$56,$F$56,IF(B25=$A$57,$F$57,IF(B25=$A$58,$F$58,IF(B25=$A$59,$F$59,IF(B25=$A$60,$F$60,IF(B25=$A$61,$F$61,IF(B25=$A$62,$F$62,IF(B25=$A$63,$F$63,IF(B25=$A$64,$F$64,IF(B25=$A$65,$F$65,IF(B25=$A$66,$F$66))))))))))))</f>
        <v>0</v>
      </c>
    </row>
    <row r="27" spans="1:13" x14ac:dyDescent="0.25">
      <c r="A27" s="148"/>
      <c r="B27" s="151"/>
      <c r="C27" s="87"/>
      <c r="D27" s="93" t="b">
        <f>IF($B25=$A$55,$G$55,IF($B25=$A$56,$G$56,IF($B25=$A$57,$G$57,IF($B25=$A$58,$G$58,IF($B25=$A$59,$G$59,IF($B25=$A$60,$G$60,IF($B25=$A$61,$G$61,IF($B25=$A$62,$G$62,IF($B25=$A$63,$G$63,IF($B25=$A$64,$G$64,IF($B25=$A$65,$G$65,IF($B25=$A$66,0))))))))))))</f>
        <v>0</v>
      </c>
      <c r="E27" s="94">
        <f>(C27+(C27*D27))</f>
        <v>0</v>
      </c>
      <c r="F27" s="15" t="s">
        <v>19</v>
      </c>
      <c r="G27" s="3">
        <f>$E$27*G25</f>
        <v>0</v>
      </c>
      <c r="H27" s="3">
        <f>$E$27*H25</f>
        <v>0</v>
      </c>
      <c r="I27" s="3">
        <f>$E$27*I25</f>
        <v>0</v>
      </c>
      <c r="J27" s="3">
        <f>$E$27*J25</f>
        <v>0</v>
      </c>
      <c r="K27" s="99">
        <f>SUM(G27:J27)</f>
        <v>0</v>
      </c>
      <c r="L27" s="8">
        <f>E27*L25</f>
        <v>0</v>
      </c>
      <c r="M27" s="5">
        <f>SUM(K27:L27)</f>
        <v>0</v>
      </c>
    </row>
    <row r="28" spans="1:13" x14ac:dyDescent="0.25">
      <c r="A28" s="149"/>
      <c r="B28" s="152"/>
      <c r="C28" s="74"/>
      <c r="D28" s="75"/>
      <c r="E28" s="76"/>
      <c r="F28" s="86" t="s">
        <v>12</v>
      </c>
      <c r="G28" s="89">
        <f>IFERROR(G27/G26,0)</f>
        <v>0</v>
      </c>
      <c r="H28" s="90">
        <f>IFERROR(H27/H26,0)</f>
        <v>0</v>
      </c>
      <c r="I28" s="90">
        <f>IFERROR(I27/I26,0)</f>
        <v>0</v>
      </c>
      <c r="J28" s="90">
        <f>IFERROR(J27/J26,0)</f>
        <v>0</v>
      </c>
      <c r="K28" s="100">
        <f>IFERROR(K27/K26,0)</f>
        <v>0</v>
      </c>
      <c r="L28" s="8"/>
      <c r="M28" s="26"/>
    </row>
    <row r="29" spans="1:13" ht="6.75" customHeight="1" x14ac:dyDescent="0.25">
      <c r="A29" s="27"/>
      <c r="B29" s="31"/>
      <c r="C29" s="144"/>
      <c r="D29" s="145"/>
      <c r="E29" s="146"/>
      <c r="F29" s="17"/>
      <c r="G29" s="32"/>
      <c r="H29" s="7"/>
      <c r="I29" s="7"/>
      <c r="J29" s="7"/>
      <c r="K29" s="102"/>
      <c r="L29" s="33"/>
      <c r="M29" s="34"/>
    </row>
    <row r="30" spans="1:13" x14ac:dyDescent="0.25">
      <c r="A30" s="147"/>
      <c r="B30" s="150"/>
      <c r="C30" s="155"/>
      <c r="D30" s="156"/>
      <c r="E30" s="157"/>
      <c r="F30" s="51" t="s">
        <v>22</v>
      </c>
      <c r="G30" s="85">
        <v>0</v>
      </c>
      <c r="H30" s="88">
        <v>0</v>
      </c>
      <c r="I30" s="88">
        <v>0</v>
      </c>
      <c r="J30" s="88">
        <v>0</v>
      </c>
      <c r="K30" s="97">
        <f>SUM(G30:J30)</f>
        <v>0</v>
      </c>
      <c r="L30" s="25">
        <f>M30-K30</f>
        <v>1</v>
      </c>
      <c r="M30" s="4">
        <v>1</v>
      </c>
    </row>
    <row r="31" spans="1:13" x14ac:dyDescent="0.25">
      <c r="A31" s="148"/>
      <c r="B31" s="151"/>
      <c r="C31" s="158"/>
      <c r="D31" s="159"/>
      <c r="E31" s="160"/>
      <c r="F31" s="14" t="s">
        <v>8</v>
      </c>
      <c r="G31" s="46">
        <f>$M$31*G30</f>
        <v>0</v>
      </c>
      <c r="H31" s="46">
        <f>$M$31*H30</f>
        <v>0</v>
      </c>
      <c r="I31" s="46">
        <f>$M$31*I30</f>
        <v>0</v>
      </c>
      <c r="J31" s="46">
        <f>$M$31*J30</f>
        <v>0</v>
      </c>
      <c r="K31" s="98">
        <f>SUM(G31:J31)</f>
        <v>0</v>
      </c>
      <c r="L31" s="47">
        <f>$M$31*L30</f>
        <v>0</v>
      </c>
      <c r="M31" s="92" t="b">
        <f>IF(B30=$A$55,$F$55,IF(B30=$A$56,$F$56,IF(B30=$A$57,$F$57,IF(B30=$A$58,$F$58,IF(B30=$A$59,$F$59,IF(B30=$A$60,$F$60,IF(B30=$A$61,$F$61,IF(B30=$A$62,$F$62,IF(B30=$A$63,$F$63,IF(B30=$A$64,$F$64,IF(B30=$A$65,$F$65,IF(B30=$A$66,$F$66))))))))))))</f>
        <v>0</v>
      </c>
    </row>
    <row r="32" spans="1:13" x14ac:dyDescent="0.25">
      <c r="A32" s="148"/>
      <c r="B32" s="151"/>
      <c r="C32" s="87"/>
      <c r="D32" s="93" t="b">
        <f>IF($B30=$A$55,$G$55,IF($B30=$A$56,$G$56,IF($B30=$A$57,$G$57,IF($B30=$A$58,$G$58,IF($B30=$A$59,$G$59,IF($B30=$A$60,$G$60,IF($B30=$A$61,$G$61,IF($B30=$A$62,$G$62,IF($B30=$A$63,$G$63,IF($B30=$A$64,$G$64,IF($B30=$A$65,$G$65,IF($B30=$A$66,0))))))))))))</f>
        <v>0</v>
      </c>
      <c r="E32" s="94">
        <f>(C32+(C32*D32))</f>
        <v>0</v>
      </c>
      <c r="F32" s="15" t="s">
        <v>19</v>
      </c>
      <c r="G32" s="3">
        <f>$E$32*G30</f>
        <v>0</v>
      </c>
      <c r="H32" s="3">
        <f>$E$32*H30</f>
        <v>0</v>
      </c>
      <c r="I32" s="3">
        <f>$E$32*I30</f>
        <v>0</v>
      </c>
      <c r="J32" s="3">
        <f>$E$32*J30</f>
        <v>0</v>
      </c>
      <c r="K32" s="99">
        <f>SUM(G32:J32)</f>
        <v>0</v>
      </c>
      <c r="L32" s="8">
        <f>E32*L30</f>
        <v>0</v>
      </c>
      <c r="M32" s="5">
        <f t="shared" ref="M32" si="1">SUM(K32:L32)</f>
        <v>0</v>
      </c>
    </row>
    <row r="33" spans="1:13" x14ac:dyDescent="0.25">
      <c r="A33" s="149"/>
      <c r="B33" s="152"/>
      <c r="C33" s="74"/>
      <c r="D33" s="75"/>
      <c r="E33" s="76"/>
      <c r="F33" s="86" t="s">
        <v>12</v>
      </c>
      <c r="G33" s="89">
        <f>IFERROR(G32/G31,0)</f>
        <v>0</v>
      </c>
      <c r="H33" s="90">
        <f>IFERROR(H32/H31,0)</f>
        <v>0</v>
      </c>
      <c r="I33" s="90">
        <f>IFERROR(I32/I31,0)</f>
        <v>0</v>
      </c>
      <c r="J33" s="90">
        <f>IFERROR(J32/J31,0)</f>
        <v>0</v>
      </c>
      <c r="K33" s="100">
        <f>IFERROR(K32/K31,0)</f>
        <v>0</v>
      </c>
      <c r="L33" s="8"/>
      <c r="M33" s="26"/>
    </row>
    <row r="34" spans="1:13" ht="6.75" customHeight="1" x14ac:dyDescent="0.25">
      <c r="A34" s="37"/>
      <c r="B34" s="31"/>
      <c r="C34" s="144"/>
      <c r="D34" s="145"/>
      <c r="E34" s="146"/>
      <c r="F34" s="17"/>
      <c r="G34" s="32"/>
      <c r="H34" s="7"/>
      <c r="I34" s="7"/>
      <c r="J34" s="7"/>
      <c r="K34" s="102"/>
      <c r="L34" s="7"/>
      <c r="M34" s="38"/>
    </row>
    <row r="35" spans="1:13" x14ac:dyDescent="0.25">
      <c r="A35" s="147"/>
      <c r="B35" s="150"/>
      <c r="C35" s="155"/>
      <c r="D35" s="156"/>
      <c r="E35" s="157"/>
      <c r="F35" s="51" t="s">
        <v>22</v>
      </c>
      <c r="G35" s="85">
        <v>0</v>
      </c>
      <c r="H35" s="88">
        <v>0</v>
      </c>
      <c r="I35" s="88">
        <v>0</v>
      </c>
      <c r="J35" s="88">
        <v>0</v>
      </c>
      <c r="K35" s="97">
        <f>SUM(G35:J35)</f>
        <v>0</v>
      </c>
      <c r="L35" s="25">
        <f>M35-K35</f>
        <v>1</v>
      </c>
      <c r="M35" s="4">
        <v>1</v>
      </c>
    </row>
    <row r="36" spans="1:13" x14ac:dyDescent="0.25">
      <c r="A36" s="148"/>
      <c r="B36" s="151"/>
      <c r="C36" s="158"/>
      <c r="D36" s="159"/>
      <c r="E36" s="160"/>
      <c r="F36" s="14" t="s">
        <v>8</v>
      </c>
      <c r="G36" s="46">
        <f>$M$36*G35</f>
        <v>0</v>
      </c>
      <c r="H36" s="46">
        <f>$M$36*H35</f>
        <v>0</v>
      </c>
      <c r="I36" s="46">
        <f>$M$36*I35</f>
        <v>0</v>
      </c>
      <c r="J36" s="46">
        <f>$M$36*J35</f>
        <v>0</v>
      </c>
      <c r="K36" s="98">
        <f>SUM(G36:J36)</f>
        <v>0</v>
      </c>
      <c r="L36" s="47">
        <f>$M$36*L35</f>
        <v>0</v>
      </c>
      <c r="M36" s="92" t="b">
        <f>IF(B35=$A$55,$F$55,IF(B35=$A$56,$F$56,IF(B35=$A$57,$F$57,IF(B35=$A$58,$F$58,IF(B35=$A$59,$F$59,IF(B35=$A$60,$F$60,IF(B35=$A$61,$F$61,IF(B35=$A$62,$F$62,IF(B35=$A$63,$F$63,IF(B35=$A$64,$F$64,IF(B35=$A$65,$F$65,IF(B35=$A$66,$F$66))))))))))))</f>
        <v>0</v>
      </c>
    </row>
    <row r="37" spans="1:13" x14ac:dyDescent="0.25">
      <c r="A37" s="148"/>
      <c r="B37" s="151"/>
      <c r="C37" s="87"/>
      <c r="D37" s="93" t="b">
        <f>IF($B35=$A$55,$G$55,IF($B35=$A$56,$G$56,IF($B35=$A$57,$G$57,IF($B35=$A$58,$G$58,IF($B35=$A$59,$G$59,IF($B35=$A$60,$G$60,IF($B35=$A$61,$G$61,IF($B35=$A$62,$G$62,IF($B35=$A$63,$G$63,IF($B35=$A$64,$G$64,IF($B35=$A$65,$G$65,IF($B35=$A$66,0))))))))))))</f>
        <v>0</v>
      </c>
      <c r="E37" s="94">
        <f>(C37+(C37*D37))</f>
        <v>0</v>
      </c>
      <c r="F37" s="15" t="s">
        <v>19</v>
      </c>
      <c r="G37" s="3">
        <f>$E$37*G35</f>
        <v>0</v>
      </c>
      <c r="H37" s="3">
        <f>$E$37*H35</f>
        <v>0</v>
      </c>
      <c r="I37" s="3">
        <f>$E$37*I35</f>
        <v>0</v>
      </c>
      <c r="J37" s="3">
        <f>$E$37*J35</f>
        <v>0</v>
      </c>
      <c r="K37" s="99">
        <f>SUM(G37:J37)</f>
        <v>0</v>
      </c>
      <c r="L37" s="8">
        <f>E37*L35</f>
        <v>0</v>
      </c>
      <c r="M37" s="5">
        <f t="shared" ref="M37" si="2">SUM(K37:L37)</f>
        <v>0</v>
      </c>
    </row>
    <row r="38" spans="1:13" x14ac:dyDescent="0.25">
      <c r="A38" s="149"/>
      <c r="B38" s="152"/>
      <c r="C38" s="74"/>
      <c r="D38" s="75"/>
      <c r="E38" s="76"/>
      <c r="F38" s="86" t="s">
        <v>12</v>
      </c>
      <c r="G38" s="89">
        <f>IFERROR(G37/G36,0)</f>
        <v>0</v>
      </c>
      <c r="H38" s="90">
        <f>IFERROR(H37/H36,0)</f>
        <v>0</v>
      </c>
      <c r="I38" s="90">
        <f>IFERROR(I37/I36,0)</f>
        <v>0</v>
      </c>
      <c r="J38" s="90">
        <f>IFERROR(J37/J36,0)</f>
        <v>0</v>
      </c>
      <c r="K38" s="100">
        <f>IFERROR(K37/K36,0)</f>
        <v>0</v>
      </c>
      <c r="L38" s="8"/>
      <c r="M38" s="26"/>
    </row>
    <row r="39" spans="1:13" ht="6.75" customHeight="1" x14ac:dyDescent="0.25">
      <c r="A39" s="37"/>
      <c r="B39" s="31"/>
      <c r="C39" s="144"/>
      <c r="D39" s="145"/>
      <c r="E39" s="146"/>
      <c r="F39" s="17"/>
      <c r="G39" s="32"/>
      <c r="H39" s="7"/>
      <c r="I39" s="7"/>
      <c r="J39" s="7"/>
      <c r="K39" s="102"/>
      <c r="L39" s="7"/>
      <c r="M39" s="38"/>
    </row>
    <row r="40" spans="1:13" x14ac:dyDescent="0.25">
      <c r="A40" s="147"/>
      <c r="B40" s="150"/>
      <c r="C40" s="155"/>
      <c r="D40" s="156"/>
      <c r="E40" s="157"/>
      <c r="F40" s="51" t="s">
        <v>22</v>
      </c>
      <c r="G40" s="85">
        <v>0</v>
      </c>
      <c r="H40" s="88">
        <v>0</v>
      </c>
      <c r="I40" s="88">
        <v>0</v>
      </c>
      <c r="J40" s="88">
        <v>0</v>
      </c>
      <c r="K40" s="97">
        <f>SUM(G40:J40)</f>
        <v>0</v>
      </c>
      <c r="L40" s="25">
        <f>M40-K40</f>
        <v>1</v>
      </c>
      <c r="M40" s="4">
        <v>1</v>
      </c>
    </row>
    <row r="41" spans="1:13" x14ac:dyDescent="0.25">
      <c r="A41" s="148"/>
      <c r="B41" s="151"/>
      <c r="C41" s="158"/>
      <c r="D41" s="159"/>
      <c r="E41" s="160"/>
      <c r="F41" s="14" t="s">
        <v>8</v>
      </c>
      <c r="G41" s="46">
        <f>$M$41*G40</f>
        <v>0</v>
      </c>
      <c r="H41" s="46">
        <f>$M$41*H40</f>
        <v>0</v>
      </c>
      <c r="I41" s="46">
        <f>$M$41*I40</f>
        <v>0</v>
      </c>
      <c r="J41" s="46">
        <f>$M$41*J40</f>
        <v>0</v>
      </c>
      <c r="K41" s="98">
        <f>SUM(G41:J41)</f>
        <v>0</v>
      </c>
      <c r="L41" s="47">
        <f>$M$41*L40</f>
        <v>0</v>
      </c>
      <c r="M41" s="92" t="b">
        <f>IF(B40=$A$55,$F$55,IF(B40=$A$56,$F$56,IF(B40=$A$57,$F$57,IF(B40=$A$58,$F$58,IF(B40=$A$59,$F$59,IF(B40=$A$60,$F$60,IF(B40=$A$61,$F$61,IF(B40=$A$62,$F$62,IF(B40=$A$63,$F$63,IF(B40=$A$64,$F$64,IF(B40=$A$65,$F$65,IF(B40=$A$66,$F$66))))))))))))</f>
        <v>0</v>
      </c>
    </row>
    <row r="42" spans="1:13" x14ac:dyDescent="0.25">
      <c r="A42" s="148"/>
      <c r="B42" s="151"/>
      <c r="C42" s="87"/>
      <c r="D42" s="93" t="b">
        <f>IF($B40=$A$55,$G$55,IF($B40=$A$56,$G$56,IF($B40=$A$57,$G$57,IF($B40=$A$58,$G$58,IF($B40=$A$59,$G$59,IF($B40=$A$60,$G$60,IF($B40=$A$61,$G$61,IF($B40=$A$62,$G$62,IF($B40=$A$63,$G$63,IF($B40=$A$64,$G$64,IF($B40=$A$65,$G$65,IF($B40=$A$66,0))))))))))))</f>
        <v>0</v>
      </c>
      <c r="E42" s="94">
        <f>(C42+(C42*D42))</f>
        <v>0</v>
      </c>
      <c r="F42" s="15" t="s">
        <v>19</v>
      </c>
      <c r="G42" s="3">
        <f>$E$42*G40</f>
        <v>0</v>
      </c>
      <c r="H42" s="3">
        <f>$E$42*H40</f>
        <v>0</v>
      </c>
      <c r="I42" s="3">
        <f>$E$42*I40</f>
        <v>0</v>
      </c>
      <c r="J42" s="3">
        <f>$E$42*J40</f>
        <v>0</v>
      </c>
      <c r="K42" s="99">
        <f>SUM(G42:J42)</f>
        <v>0</v>
      </c>
      <c r="L42" s="8">
        <f>E42*L40</f>
        <v>0</v>
      </c>
      <c r="M42" s="5">
        <f>SUM(K42:L42)</f>
        <v>0</v>
      </c>
    </row>
    <row r="43" spans="1:13" x14ac:dyDescent="0.25">
      <c r="A43" s="149"/>
      <c r="B43" s="152"/>
      <c r="C43" s="74"/>
      <c r="D43" s="75"/>
      <c r="E43" s="76"/>
      <c r="F43" s="86" t="s">
        <v>12</v>
      </c>
      <c r="G43" s="89">
        <f>IFERROR(G42/G41,0)</f>
        <v>0</v>
      </c>
      <c r="H43" s="90">
        <f>IFERROR(H42/H41,0)</f>
        <v>0</v>
      </c>
      <c r="I43" s="90">
        <f>IFERROR(I42/I41,0)</f>
        <v>0</v>
      </c>
      <c r="J43" s="90">
        <f>IFERROR(J42/J41,0)</f>
        <v>0</v>
      </c>
      <c r="K43" s="100">
        <f>IFERROR(K42/K41,0)</f>
        <v>0</v>
      </c>
      <c r="L43" s="8"/>
      <c r="M43" s="26"/>
    </row>
    <row r="44" spans="1:13" ht="6.75" customHeight="1" x14ac:dyDescent="0.25">
      <c r="A44" s="27"/>
      <c r="B44" s="31"/>
      <c r="C44" s="144"/>
      <c r="D44" s="145"/>
      <c r="E44" s="146"/>
      <c r="F44" s="17"/>
      <c r="G44" s="32"/>
      <c r="H44" s="7"/>
      <c r="I44" s="7"/>
      <c r="J44" s="7"/>
      <c r="K44" s="102"/>
      <c r="L44" s="33"/>
      <c r="M44" s="34"/>
    </row>
    <row r="45" spans="1:13" x14ac:dyDescent="0.25">
      <c r="A45" s="147"/>
      <c r="B45" s="150"/>
      <c r="C45" s="155"/>
      <c r="D45" s="156"/>
      <c r="E45" s="157"/>
      <c r="F45" s="51" t="s">
        <v>22</v>
      </c>
      <c r="G45" s="85">
        <v>0</v>
      </c>
      <c r="H45" s="88">
        <v>0</v>
      </c>
      <c r="I45" s="88">
        <v>0</v>
      </c>
      <c r="J45" s="88">
        <v>0</v>
      </c>
      <c r="K45" s="97">
        <f>SUM(G45:J45)</f>
        <v>0</v>
      </c>
      <c r="L45" s="25">
        <f>M45-K45</f>
        <v>1</v>
      </c>
      <c r="M45" s="4">
        <v>1</v>
      </c>
    </row>
    <row r="46" spans="1:13" x14ac:dyDescent="0.25">
      <c r="A46" s="148"/>
      <c r="B46" s="151"/>
      <c r="C46" s="158"/>
      <c r="D46" s="159"/>
      <c r="E46" s="160"/>
      <c r="F46" s="14" t="s">
        <v>8</v>
      </c>
      <c r="G46" s="46">
        <f>$M$46*G45</f>
        <v>0</v>
      </c>
      <c r="H46" s="46">
        <f>$M$46*H45</f>
        <v>0</v>
      </c>
      <c r="I46" s="46">
        <f>$M$46*I45</f>
        <v>0</v>
      </c>
      <c r="J46" s="46">
        <f>$M$46*J45</f>
        <v>0</v>
      </c>
      <c r="K46" s="98">
        <f>SUM(G46:J46)</f>
        <v>0</v>
      </c>
      <c r="L46" s="47">
        <f>$M$46*L45</f>
        <v>0</v>
      </c>
      <c r="M46" s="92" t="b">
        <f>IF(B45=$A$55,$F$55,IF(B45=$A$56,$F$56,IF(B45=$A$57,$F$57,IF(B45=$A$58,$F$58,IF(B45=$A$59,$F$59,IF(B45=$A$60,$F$60,IF(B45=$A$61,$F$61,IF(B45=$A$62,$F$62,IF(B45=$A$63,$F$63,IF(B45=$A$64,$F$64,IF(B45=$A$65,$F$65,IF(B45=$A$66,$F$66))))))))))))</f>
        <v>0</v>
      </c>
    </row>
    <row r="47" spans="1:13" x14ac:dyDescent="0.25">
      <c r="A47" s="148"/>
      <c r="B47" s="151"/>
      <c r="C47" s="87"/>
      <c r="D47" s="93" t="b">
        <f>IF($B45=$A$55,$G$55,IF($B45=$A$56,$G$56,IF($B45=$A$57,$G$57,IF($B45=$A$58,$G$58,IF($B45=$A$59,$G$59,IF($B45=$A$60,$G$60,IF($B45=$A$61,$G$61,IF($B45=$A$62,$G$62,IF($B45=$A$63,$G$63,IF($B45=$A$64,$G$64,IF($B45=$A$65,$G$65,IF($B45=$A$66,0))))))))))))</f>
        <v>0</v>
      </c>
      <c r="E47" s="94">
        <f>(C47+(C47*D47))</f>
        <v>0</v>
      </c>
      <c r="F47" s="15" t="s">
        <v>19</v>
      </c>
      <c r="G47" s="3">
        <f>$E$47*G45</f>
        <v>0</v>
      </c>
      <c r="H47" s="3">
        <f>$E$47*H45</f>
        <v>0</v>
      </c>
      <c r="I47" s="3">
        <f>$E$47*I45</f>
        <v>0</v>
      </c>
      <c r="J47" s="3">
        <f>$E$47*J45</f>
        <v>0</v>
      </c>
      <c r="K47" s="99">
        <f>SUM(G47:J47)</f>
        <v>0</v>
      </c>
      <c r="L47" s="8">
        <f>E47*L45</f>
        <v>0</v>
      </c>
      <c r="M47" s="5">
        <f t="shared" ref="M47" si="3">SUM(K47:L47)</f>
        <v>0</v>
      </c>
    </row>
    <row r="48" spans="1:13" x14ac:dyDescent="0.25">
      <c r="A48" s="149"/>
      <c r="B48" s="152"/>
      <c r="C48" s="74"/>
      <c r="D48" s="75"/>
      <c r="E48" s="76"/>
      <c r="F48" s="86" t="s">
        <v>12</v>
      </c>
      <c r="G48" s="89">
        <f>IFERROR(G47/G46,0)</f>
        <v>0</v>
      </c>
      <c r="H48" s="90">
        <f>IFERROR(H47/H46,0)</f>
        <v>0</v>
      </c>
      <c r="I48" s="90">
        <f>IFERROR(I47/I46,0)</f>
        <v>0</v>
      </c>
      <c r="J48" s="90">
        <f>IFERROR(J47/J46,0)</f>
        <v>0</v>
      </c>
      <c r="K48" s="100">
        <f>IFERROR(K47/K46,0)</f>
        <v>0</v>
      </c>
      <c r="L48" s="8"/>
      <c r="M48" s="26"/>
    </row>
    <row r="49" spans="1:13" ht="6.75" customHeight="1" thickBot="1" x14ac:dyDescent="0.3">
      <c r="A49" s="37"/>
      <c r="B49" s="31"/>
      <c r="C49" s="144"/>
      <c r="D49" s="145"/>
      <c r="E49" s="146"/>
      <c r="F49" s="17"/>
      <c r="G49" s="32"/>
      <c r="H49" s="7"/>
      <c r="I49" s="7"/>
      <c r="J49" s="7"/>
      <c r="K49" s="102"/>
      <c r="L49" s="7"/>
      <c r="M49" s="38"/>
    </row>
    <row r="50" spans="1:13" ht="27" thickTop="1" x14ac:dyDescent="0.25">
      <c r="A50" s="164"/>
      <c r="B50" s="165"/>
      <c r="C50" s="168"/>
      <c r="D50" s="169"/>
      <c r="E50" s="170"/>
      <c r="F50" s="18" t="s">
        <v>11</v>
      </c>
      <c r="G50" s="46">
        <f>G6+G11+G16+G21+G26+G31+G36+G41+G46</f>
        <v>153.4</v>
      </c>
      <c r="H50" s="46">
        <f>H6+H11+H16+H21+H26+H31+H36+H41+H46</f>
        <v>223.2</v>
      </c>
      <c r="I50" s="46">
        <f>I6+I11+I16+I21+I26+I31+I36+I41+I46</f>
        <v>293</v>
      </c>
      <c r="J50" s="46">
        <f>J6+J11+J16+J21+J26+J31+J36+J41+J46</f>
        <v>1031.5999999999999</v>
      </c>
      <c r="K50" s="103">
        <f>K6+K11+K16+K21+K26+K31+K36+K41+K46</f>
        <v>1701.2</v>
      </c>
      <c r="L50" s="77"/>
      <c r="M50" s="78"/>
    </row>
    <row r="51" spans="1:13" ht="26.25" x14ac:dyDescent="0.25">
      <c r="A51" s="166"/>
      <c r="B51" s="167"/>
      <c r="C51" s="95">
        <f>C7+C12+C17+C22+C27+C32+C37+C42+C47</f>
        <v>200000</v>
      </c>
      <c r="D51" s="96"/>
      <c r="E51" s="95">
        <f>E7+E12+E17+E22+E27+E32+E37+E42+E47</f>
        <v>259200</v>
      </c>
      <c r="F51" s="19" t="s">
        <v>20</v>
      </c>
      <c r="G51" s="49">
        <f>G7+G12+G17+G22+G27+G32+G37+G42+G47</f>
        <v>12960</v>
      </c>
      <c r="H51" s="49">
        <f t="shared" ref="H51:J51" si="4">H7+H12+H17+H22+H27+H32+H37+H42+H47</f>
        <v>20853.75</v>
      </c>
      <c r="I51" s="49">
        <f t="shared" si="4"/>
        <v>28747.5</v>
      </c>
      <c r="J51" s="49">
        <f t="shared" si="4"/>
        <v>77171.25</v>
      </c>
      <c r="K51" s="104">
        <f>K7+K12+K17+K22+K27+K32+K37+K42+K47</f>
        <v>139732.5</v>
      </c>
      <c r="L51" s="79"/>
    </row>
    <row r="52" spans="1:13" ht="16.5" thickBot="1" x14ac:dyDescent="0.3">
      <c r="A52" s="166"/>
      <c r="B52" s="167"/>
      <c r="C52" s="80"/>
      <c r="D52" s="81"/>
      <c r="E52" s="82"/>
      <c r="F52" s="106" t="s">
        <v>15</v>
      </c>
      <c r="G52" s="107">
        <f>IFERROR(G51/G50,0)</f>
        <v>84.485006518904825</v>
      </c>
      <c r="H52" s="108">
        <f>IFERROR(H51/H50,0)</f>
        <v>93.430779569892479</v>
      </c>
      <c r="I52" s="108">
        <f>IFERROR(I51/I50,0)</f>
        <v>98.11433447098976</v>
      </c>
      <c r="J52" s="108">
        <f>IFERROR(J51/J50,0)</f>
        <v>74.807338115548674</v>
      </c>
      <c r="K52" s="105"/>
      <c r="L52" s="79"/>
    </row>
    <row r="54" spans="1:13" ht="27" thickBot="1" x14ac:dyDescent="0.3">
      <c r="A54" s="39" t="s">
        <v>7</v>
      </c>
      <c r="B54" s="39" t="s">
        <v>6</v>
      </c>
      <c r="C54" s="39" t="s">
        <v>5</v>
      </c>
      <c r="D54" s="39" t="s">
        <v>4</v>
      </c>
      <c r="E54" s="39" t="s">
        <v>3</v>
      </c>
      <c r="F54" s="39" t="s">
        <v>2</v>
      </c>
      <c r="G54" s="58" t="s">
        <v>28</v>
      </c>
    </row>
    <row r="55" spans="1:13" x14ac:dyDescent="0.25">
      <c r="A55" s="40" t="s">
        <v>30</v>
      </c>
      <c r="B55" s="41">
        <v>2080</v>
      </c>
      <c r="C55" s="41">
        <v>-192</v>
      </c>
      <c r="D55" s="41">
        <v>-144</v>
      </c>
      <c r="E55" s="41">
        <v>-72</v>
      </c>
      <c r="F55" s="42">
        <f>B55+SUM(C55:E55)</f>
        <v>1672</v>
      </c>
      <c r="G55" s="61">
        <v>0.35099999999999998</v>
      </c>
    </row>
    <row r="56" spans="1:13" x14ac:dyDescent="0.25">
      <c r="A56" s="54" t="s">
        <v>29</v>
      </c>
      <c r="B56" s="55">
        <v>2080</v>
      </c>
      <c r="C56" s="55">
        <v>-192</v>
      </c>
      <c r="D56" s="55">
        <v>-144</v>
      </c>
      <c r="E56" s="55">
        <v>-72</v>
      </c>
      <c r="F56" s="56">
        <f>B56+C56+D56+E56</f>
        <v>1672</v>
      </c>
      <c r="G56" s="59">
        <v>0.26300000000000001</v>
      </c>
    </row>
    <row r="57" spans="1:13" x14ac:dyDescent="0.25">
      <c r="A57" s="43" t="s">
        <v>26</v>
      </c>
      <c r="B57" s="44">
        <v>1560</v>
      </c>
      <c r="C57" s="44"/>
      <c r="D57" s="44">
        <f>-12*9</f>
        <v>-108</v>
      </c>
      <c r="E57" s="44">
        <f>-7*8</f>
        <v>-56</v>
      </c>
      <c r="F57" s="45">
        <f>B57+SUM(C57:E57)</f>
        <v>1396</v>
      </c>
      <c r="G57" s="60">
        <v>0.26300000000000001</v>
      </c>
    </row>
    <row r="58" spans="1:13" x14ac:dyDescent="0.25">
      <c r="A58" s="63" t="s">
        <v>27</v>
      </c>
      <c r="B58" s="64">
        <v>1560</v>
      </c>
      <c r="C58" s="64"/>
      <c r="D58" s="64"/>
      <c r="E58" s="64">
        <v>-56</v>
      </c>
      <c r="F58" s="65">
        <f>B58+SUM(C58:E58)</f>
        <v>1504</v>
      </c>
      <c r="G58" s="66">
        <v>8.5000000000000006E-2</v>
      </c>
    </row>
    <row r="59" spans="1:13" x14ac:dyDescent="0.25">
      <c r="A59" s="57" t="s">
        <v>13</v>
      </c>
      <c r="B59" s="44">
        <v>1040</v>
      </c>
      <c r="C59" s="44"/>
      <c r="D59" s="44"/>
      <c r="E59" s="44">
        <v>-56</v>
      </c>
      <c r="F59" s="45">
        <f>B59+SUM(C59:E59)</f>
        <v>984</v>
      </c>
      <c r="G59" s="60">
        <v>8.5000000000000006E-2</v>
      </c>
    </row>
    <row r="60" spans="1:13" x14ac:dyDescent="0.25">
      <c r="A60" s="63" t="s">
        <v>31</v>
      </c>
      <c r="B60" s="64">
        <v>2080</v>
      </c>
      <c r="C60" s="64">
        <v>-192</v>
      </c>
      <c r="D60" s="64">
        <v>-144</v>
      </c>
      <c r="E60" s="64">
        <v>-72</v>
      </c>
      <c r="F60" s="65">
        <f>B60+C60+D60+E60</f>
        <v>1672</v>
      </c>
      <c r="G60" s="66">
        <v>0.316</v>
      </c>
    </row>
    <row r="61" spans="1:13" x14ac:dyDescent="0.25">
      <c r="A61" s="43" t="s">
        <v>32</v>
      </c>
      <c r="B61" s="44">
        <v>2080</v>
      </c>
      <c r="C61" s="44">
        <f>-8*12</f>
        <v>-96</v>
      </c>
      <c r="D61" s="44">
        <v>-144</v>
      </c>
      <c r="E61" s="44">
        <v>-72</v>
      </c>
      <c r="F61" s="45">
        <f>B61+SUM(C61:E61)</f>
        <v>1768</v>
      </c>
      <c r="G61" s="60">
        <v>0.45300000000000001</v>
      </c>
    </row>
    <row r="62" spans="1:13" x14ac:dyDescent="0.25">
      <c r="A62" s="67" t="s">
        <v>33</v>
      </c>
      <c r="B62" s="64">
        <v>2080</v>
      </c>
      <c r="C62" s="64">
        <f>-11.33*12</f>
        <v>-135.96</v>
      </c>
      <c r="D62" s="64">
        <f>-12*12</f>
        <v>-144</v>
      </c>
      <c r="E62" s="64">
        <f>-72</f>
        <v>-72</v>
      </c>
      <c r="F62" s="65">
        <f t="shared" ref="F62:F65" si="5">B62+SUM(C62:E62)</f>
        <v>1728.04</v>
      </c>
      <c r="G62" s="66">
        <v>0.45300000000000001</v>
      </c>
    </row>
    <row r="63" spans="1:13" x14ac:dyDescent="0.25">
      <c r="A63" s="43" t="s">
        <v>34</v>
      </c>
      <c r="B63" s="44">
        <v>2080</v>
      </c>
      <c r="C63" s="44">
        <f>-14.67*12</f>
        <v>-176.04</v>
      </c>
      <c r="D63" s="44">
        <f t="shared" ref="D63:D65" si="6">-12*12</f>
        <v>-144</v>
      </c>
      <c r="E63" s="44">
        <f t="shared" ref="E63:E65" si="7">-72</f>
        <v>-72</v>
      </c>
      <c r="F63" s="45">
        <f t="shared" si="5"/>
        <v>1687.96</v>
      </c>
      <c r="G63" s="60">
        <v>0.45300000000000001</v>
      </c>
    </row>
    <row r="64" spans="1:13" x14ac:dyDescent="0.25">
      <c r="A64" s="67" t="s">
        <v>35</v>
      </c>
      <c r="B64" s="64">
        <v>2080</v>
      </c>
      <c r="C64" s="64">
        <f>-16*12</f>
        <v>-192</v>
      </c>
      <c r="D64" s="64">
        <f t="shared" si="6"/>
        <v>-144</v>
      </c>
      <c r="E64" s="64">
        <f t="shared" si="7"/>
        <v>-72</v>
      </c>
      <c r="F64" s="65">
        <f t="shared" si="5"/>
        <v>1672</v>
      </c>
      <c r="G64" s="66">
        <v>0.45300000000000001</v>
      </c>
    </row>
    <row r="65" spans="1:7" x14ac:dyDescent="0.25">
      <c r="A65" s="43" t="s">
        <v>36</v>
      </c>
      <c r="B65" s="44">
        <v>2080</v>
      </c>
      <c r="C65" s="44">
        <f>-18*12</f>
        <v>-216</v>
      </c>
      <c r="D65" s="44">
        <f t="shared" si="6"/>
        <v>-144</v>
      </c>
      <c r="E65" s="44">
        <f t="shared" si="7"/>
        <v>-72</v>
      </c>
      <c r="F65" s="45">
        <f t="shared" si="5"/>
        <v>1648</v>
      </c>
      <c r="G65" s="60">
        <v>0.45300000000000001</v>
      </c>
    </row>
    <row r="66" spans="1:7" x14ac:dyDescent="0.25">
      <c r="A66" s="67" t="s">
        <v>38</v>
      </c>
      <c r="B66" s="64">
        <v>1040</v>
      </c>
      <c r="C66" s="64">
        <v>0</v>
      </c>
      <c r="D66" s="64">
        <v>0</v>
      </c>
      <c r="E66" s="64">
        <v>0</v>
      </c>
      <c r="F66" s="65">
        <v>1040</v>
      </c>
      <c r="G66" s="66">
        <v>6.0000000000000001E-3</v>
      </c>
    </row>
  </sheetData>
  <sheetProtection selectLockedCells="1"/>
  <mergeCells count="38">
    <mergeCell ref="A50:B52"/>
    <mergeCell ref="C19:E19"/>
    <mergeCell ref="C50:E50"/>
    <mergeCell ref="C49:E49"/>
    <mergeCell ref="A40:A43"/>
    <mergeCell ref="B40:B43"/>
    <mergeCell ref="C40:E41"/>
    <mergeCell ref="C44:E44"/>
    <mergeCell ref="A45:A48"/>
    <mergeCell ref="B45:B48"/>
    <mergeCell ref="C45:E46"/>
    <mergeCell ref="A20:A23"/>
    <mergeCell ref="B20:B23"/>
    <mergeCell ref="C20:E21"/>
    <mergeCell ref="C24:E24"/>
    <mergeCell ref="A35:A38"/>
    <mergeCell ref="A1:L1"/>
    <mergeCell ref="B5:B8"/>
    <mergeCell ref="B10:B13"/>
    <mergeCell ref="B15:B18"/>
    <mergeCell ref="A5:A8"/>
    <mergeCell ref="A10:A13"/>
    <mergeCell ref="A15:A18"/>
    <mergeCell ref="C10:E11"/>
    <mergeCell ref="C15:E16"/>
    <mergeCell ref="C9:E9"/>
    <mergeCell ref="C14:E14"/>
    <mergeCell ref="B35:B38"/>
    <mergeCell ref="C35:E36"/>
    <mergeCell ref="C39:E39"/>
    <mergeCell ref="A25:A28"/>
    <mergeCell ref="B25:B28"/>
    <mergeCell ref="C25:E26"/>
    <mergeCell ref="C29:E29"/>
    <mergeCell ref="A30:A33"/>
    <mergeCell ref="B30:B33"/>
    <mergeCell ref="C30:E31"/>
    <mergeCell ref="C34:E34"/>
  </mergeCells>
  <dataValidations count="1">
    <dataValidation type="list" allowBlank="1" showInputMessage="1" showErrorMessage="1" sqref="B5:B8 B45:B48 B40:B43 B35:B38 B30:B33 B25:B28 B20:B23 B15:B18 B10:B13" xr:uid="{00000000-0002-0000-0100-000000000000}">
      <formula1>$A$55:$A$66</formula1>
    </dataValidation>
  </dataValidations>
  <pageMargins left="0.4" right="0.4" top="0.4" bottom="0.4" header="0.3" footer="0.3"/>
  <pageSetup scale="52" orientation="landscape" r:id="rId1"/>
  <headerFooter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6"/>
  <sheetViews>
    <sheetView zoomScale="80" zoomScaleNormal="80" workbookViewId="0">
      <selection sqref="A1:I1"/>
    </sheetView>
  </sheetViews>
  <sheetFormatPr defaultColWidth="8.7109375" defaultRowHeight="15" x14ac:dyDescent="0.25"/>
  <cols>
    <col min="1" max="1" width="49" customWidth="1"/>
    <col min="2" max="2" width="32.5703125" customWidth="1"/>
    <col min="3" max="5" width="14" customWidth="1"/>
    <col min="6" max="6" width="22.7109375" customWidth="1"/>
    <col min="7" max="9" width="14.85546875" customWidth="1"/>
  </cols>
  <sheetData>
    <row r="1" spans="1:9" ht="30" customHeight="1" x14ac:dyDescent="0.25">
      <c r="A1" s="171" t="s">
        <v>83</v>
      </c>
      <c r="B1" s="172"/>
      <c r="C1" s="172"/>
      <c r="D1" s="172"/>
      <c r="E1" s="172"/>
      <c r="F1" s="172"/>
      <c r="G1" s="172"/>
      <c r="H1" s="172"/>
      <c r="I1" s="172"/>
    </row>
    <row r="3" spans="1:9" ht="15.75" thickBot="1" x14ac:dyDescent="0.3">
      <c r="A3" s="23" t="s">
        <v>57</v>
      </c>
    </row>
    <row r="4" spans="1:9" ht="51.75" x14ac:dyDescent="0.25">
      <c r="A4" s="20" t="s">
        <v>14</v>
      </c>
      <c r="B4" s="21" t="s">
        <v>23</v>
      </c>
      <c r="C4" s="10" t="s">
        <v>37</v>
      </c>
      <c r="D4" s="10" t="s">
        <v>16</v>
      </c>
      <c r="E4" s="11" t="s">
        <v>1</v>
      </c>
      <c r="F4" s="9"/>
      <c r="G4" s="24" t="s">
        <v>25</v>
      </c>
      <c r="H4" s="12" t="s">
        <v>9</v>
      </c>
      <c r="I4" s="13" t="s">
        <v>10</v>
      </c>
    </row>
    <row r="5" spans="1:9" x14ac:dyDescent="0.25">
      <c r="A5" s="147" t="s">
        <v>56</v>
      </c>
      <c r="B5" s="150" t="s">
        <v>26</v>
      </c>
      <c r="C5" s="68"/>
      <c r="D5" s="69"/>
      <c r="E5" s="70"/>
      <c r="F5" s="51" t="s">
        <v>21</v>
      </c>
      <c r="G5" s="85">
        <v>0.5</v>
      </c>
      <c r="H5" s="25">
        <f>I5-G5</f>
        <v>0.5</v>
      </c>
      <c r="I5" s="4">
        <v>1</v>
      </c>
    </row>
    <row r="6" spans="1:9" x14ac:dyDescent="0.25">
      <c r="A6" s="148"/>
      <c r="B6" s="151"/>
      <c r="C6" s="71"/>
      <c r="D6" s="72"/>
      <c r="E6" s="73"/>
      <c r="F6" s="14" t="s">
        <v>8</v>
      </c>
      <c r="G6" s="46">
        <f>$I$6*G5</f>
        <v>698</v>
      </c>
      <c r="H6" s="50">
        <f>$I$6*H5</f>
        <v>698</v>
      </c>
      <c r="I6" s="92">
        <f>IF(B5=$A$55,$F$55,IF(B5=$A$56,$F$56,IF(B5=$A$57,$F$57,IF(B5=$A$58,$F$58,IF(B5=$A$59,$F$59,IF(B5=$A$60,$F$60,IF(B5=$A$61,$F$61,IF(B5=$A$62,$F$62,IF(B5=$A$63,$F$63,IF(B5=$A$64,$F$64,IF(B5=$A$65,$F$65,IF(B5=$A$66,$G$66))))))))))))</f>
        <v>1396</v>
      </c>
    </row>
    <row r="7" spans="1:9" x14ac:dyDescent="0.25">
      <c r="A7" s="148"/>
      <c r="B7" s="151"/>
      <c r="C7" s="87">
        <v>125000</v>
      </c>
      <c r="D7" s="62">
        <f>IF($B5=$A$55,$G$55,IF($B5=$A$56,$G$56,IF($B5=$A$57,$G$57,IF($B5=$A$58,$G$58,IF($B5=$A$59,$G$59,IF($B5=$A$60,$G$60,IF($B5=$A$61,$G$61,IF($B5=$A$62,$G$62,IF($B5=$A$63,$G$63,IF($B5=$A$64,$G$64,IF($B5=$A$65,$G$65,IF($B5=$A$66,0))))))))))))</f>
        <v>0.26300000000000001</v>
      </c>
      <c r="E7" s="2">
        <f>(C7+(C7*D7))</f>
        <v>157875</v>
      </c>
      <c r="F7" s="15" t="s">
        <v>19</v>
      </c>
      <c r="G7" s="3">
        <f>$E$7*G5</f>
        <v>78937.5</v>
      </c>
      <c r="H7" s="8">
        <f>E7*H5</f>
        <v>78937.5</v>
      </c>
      <c r="I7" s="5">
        <f>SUM(G7:H7)</f>
        <v>157875</v>
      </c>
    </row>
    <row r="8" spans="1:9" x14ac:dyDescent="0.25">
      <c r="A8" s="149"/>
      <c r="B8" s="152"/>
      <c r="C8" s="74"/>
      <c r="D8" s="75"/>
      <c r="E8" s="76"/>
      <c r="F8" s="86" t="s">
        <v>12</v>
      </c>
      <c r="G8" s="89">
        <f>IFERROR(G7/G6,0)</f>
        <v>113.09097421203438</v>
      </c>
      <c r="H8" s="8"/>
      <c r="I8" s="26"/>
    </row>
    <row r="9" spans="1:9" ht="6.75" customHeight="1" x14ac:dyDescent="0.25">
      <c r="A9" s="27"/>
      <c r="B9" s="28"/>
      <c r="C9" s="144"/>
      <c r="D9" s="145"/>
      <c r="E9" s="146"/>
      <c r="F9" s="16"/>
      <c r="G9" s="29"/>
      <c r="H9" s="6"/>
      <c r="I9" s="30"/>
    </row>
    <row r="10" spans="1:9" x14ac:dyDescent="0.25">
      <c r="A10" s="147" t="s">
        <v>58</v>
      </c>
      <c r="B10" s="150" t="s">
        <v>30</v>
      </c>
      <c r="C10" s="155"/>
      <c r="D10" s="156"/>
      <c r="E10" s="157"/>
      <c r="F10" s="51" t="s">
        <v>22</v>
      </c>
      <c r="G10" s="85">
        <v>0.25</v>
      </c>
      <c r="H10" s="25">
        <f>I10-G10</f>
        <v>0.75</v>
      </c>
      <c r="I10" s="4">
        <v>1</v>
      </c>
    </row>
    <row r="11" spans="1:9" x14ac:dyDescent="0.25">
      <c r="A11" s="148"/>
      <c r="B11" s="151"/>
      <c r="C11" s="158"/>
      <c r="D11" s="159"/>
      <c r="E11" s="160"/>
      <c r="F11" s="14" t="s">
        <v>8</v>
      </c>
      <c r="G11" s="46">
        <f>$I$11*G10</f>
        <v>418</v>
      </c>
      <c r="H11" s="50">
        <f>$I$11*H10</f>
        <v>1254</v>
      </c>
      <c r="I11" s="92">
        <f>IF(B10=$A$55,$F$55,IF(B10=$A$56,$F$56,IF(B10=$A$57,$F$57,IF(B10=$A$58,$F$58,IF(B10=$A$59,$F$59,IF(B10=$A$60,$F$60,IF(B10=$A$61,$F$61,IF(B10=$A$62,$F$62,IF(B10=$A$63,$F$63,IF(B10=$A$64,$F$64,IF(B10=$A$65,$F$65,IF(B10=$A$66,$G$66))))))))))))</f>
        <v>1672</v>
      </c>
    </row>
    <row r="12" spans="1:9" x14ac:dyDescent="0.25">
      <c r="A12" s="148"/>
      <c r="B12" s="151"/>
      <c r="C12" s="87">
        <v>75000</v>
      </c>
      <c r="D12" s="62">
        <f>IF($B10=$A$55,$G$55,IF($B10=$A$56,$G$56,IF($B10=$A$57,$G$57,IF($B10=$A$58,$G$58,IF($B10=$A$59,$G$59,IF($B10=$A$60,$G$60,IF($B10=$A$61,$G$61,IF($B10=$A$62,$G$62,IF($B10=$A$63,$G$63,IF($B10=$A$64,$G$64,IF($B10=$A$65,$G$65,IF($B10=$A$66,0))))))))))))</f>
        <v>0.35099999999999998</v>
      </c>
      <c r="E12" s="2">
        <f>(C12+(C12*D12))</f>
        <v>101325</v>
      </c>
      <c r="F12" s="15" t="s">
        <v>19</v>
      </c>
      <c r="G12" s="3">
        <f>$E$12*G10</f>
        <v>25331.25</v>
      </c>
      <c r="H12" s="8">
        <f>$E$11*H10</f>
        <v>0</v>
      </c>
      <c r="I12" s="5">
        <f>SUM(G12:H12)</f>
        <v>25331.25</v>
      </c>
    </row>
    <row r="13" spans="1:9" x14ac:dyDescent="0.25">
      <c r="A13" s="149"/>
      <c r="B13" s="152"/>
      <c r="C13" s="74"/>
      <c r="D13" s="75"/>
      <c r="E13" s="76"/>
      <c r="F13" s="86" t="s">
        <v>12</v>
      </c>
      <c r="G13" s="89">
        <f>IFERROR(G12/G11,0)</f>
        <v>60.601076555023923</v>
      </c>
      <c r="H13" s="8"/>
      <c r="I13" s="26"/>
    </row>
    <row r="14" spans="1:9" ht="6.75" customHeight="1" x14ac:dyDescent="0.25">
      <c r="A14" s="27"/>
      <c r="B14" s="31"/>
      <c r="C14" s="144"/>
      <c r="D14" s="162"/>
      <c r="E14" s="163"/>
      <c r="F14" s="17"/>
      <c r="G14" s="32"/>
      <c r="H14" s="33"/>
      <c r="I14" s="34"/>
    </row>
    <row r="15" spans="1:9" x14ac:dyDescent="0.25">
      <c r="A15" s="147"/>
      <c r="B15" s="150"/>
      <c r="C15" s="155"/>
      <c r="D15" s="156"/>
      <c r="E15" s="157"/>
      <c r="F15" s="51" t="s">
        <v>22</v>
      </c>
      <c r="G15" s="85">
        <v>0</v>
      </c>
      <c r="H15" s="25">
        <f>I15-G15</f>
        <v>1</v>
      </c>
      <c r="I15" s="4">
        <v>1</v>
      </c>
    </row>
    <row r="16" spans="1:9" x14ac:dyDescent="0.25">
      <c r="A16" s="148"/>
      <c r="B16" s="151"/>
      <c r="C16" s="158"/>
      <c r="D16" s="159"/>
      <c r="E16" s="160"/>
      <c r="F16" s="14" t="s">
        <v>8</v>
      </c>
      <c r="G16" s="46">
        <f>$I$11*G15</f>
        <v>0</v>
      </c>
      <c r="H16" s="50">
        <f>I16*H15</f>
        <v>0</v>
      </c>
      <c r="I16" s="92" t="b">
        <f>IF(B15=$A$55,$F$55,IF(B15=$A$56,$F$56,IF(B15=$A$57,$F$57,IF(B15=$A$58,$F$58,IF(B15=$A$59,$F$59,IF(B15=$A$60,$F$60,IF(B15=$A$61,$F$61,IF(B15=$A$62,$F$62,IF(B15=$A$63,$F$63,IF(B15=$A$64,$F$64,IF(B15=$A$65,$F$65,IF(B15=$A$66,$G$66))))))))))))</f>
        <v>0</v>
      </c>
    </row>
    <row r="17" spans="1:9" x14ac:dyDescent="0.25">
      <c r="A17" s="148"/>
      <c r="B17" s="151"/>
      <c r="C17" s="87"/>
      <c r="D17" s="62" t="b">
        <f>IF($B15=$A$55,$G$55,IF($B15=$A$56,$G$56,IF($B15=$A$57,$G$57,IF($B15=$A$58,$G$58,IF($B15=$A$59,$G$59,IF($B15=$A$60,$G$60,IF($B15=$A$61,$G$61,IF($B15=$A$62,$G$62,IF($B15=$A$63,$G$63,IF($B15=$A$64,$G$64,IF($B15=$A$65,$G$65,IF($B15=$A$66,0))))))))))))</f>
        <v>0</v>
      </c>
      <c r="E17" s="2">
        <f>(C17+(C17*D17))</f>
        <v>0</v>
      </c>
      <c r="F17" s="15" t="s">
        <v>19</v>
      </c>
      <c r="G17" s="3">
        <f>$E$17*G15</f>
        <v>0</v>
      </c>
      <c r="H17" s="8">
        <f>E17*H15</f>
        <v>0</v>
      </c>
      <c r="I17" s="5">
        <f>SUM(G17:H17)</f>
        <v>0</v>
      </c>
    </row>
    <row r="18" spans="1:9" x14ac:dyDescent="0.25">
      <c r="A18" s="149"/>
      <c r="B18" s="152"/>
      <c r="C18" s="74"/>
      <c r="D18" s="75"/>
      <c r="E18" s="76"/>
      <c r="F18" s="86" t="s">
        <v>12</v>
      </c>
      <c r="G18" s="89">
        <f>IFERROR(G17/G16,0)</f>
        <v>0</v>
      </c>
      <c r="H18" s="8"/>
      <c r="I18" s="26"/>
    </row>
    <row r="19" spans="1:9" ht="6.75" customHeight="1" thickBot="1" x14ac:dyDescent="0.3">
      <c r="A19" s="27"/>
      <c r="B19" s="31"/>
      <c r="C19" s="144"/>
      <c r="D19" s="145"/>
      <c r="E19" s="146"/>
      <c r="F19" s="17"/>
      <c r="G19" s="32"/>
      <c r="H19" s="35"/>
      <c r="I19" s="36"/>
    </row>
    <row r="20" spans="1:9" x14ac:dyDescent="0.25">
      <c r="A20" s="147"/>
      <c r="B20" s="150"/>
      <c r="C20" s="155"/>
      <c r="D20" s="156"/>
      <c r="E20" s="157"/>
      <c r="F20" s="51" t="s">
        <v>22</v>
      </c>
      <c r="G20" s="85">
        <v>0</v>
      </c>
      <c r="H20" s="25">
        <f>I20-G20</f>
        <v>1</v>
      </c>
      <c r="I20" s="4">
        <v>1</v>
      </c>
    </row>
    <row r="21" spans="1:9" x14ac:dyDescent="0.25">
      <c r="A21" s="148"/>
      <c r="B21" s="151"/>
      <c r="C21" s="158"/>
      <c r="D21" s="159"/>
      <c r="E21" s="160"/>
      <c r="F21" s="14" t="s">
        <v>8</v>
      </c>
      <c r="G21" s="46">
        <f>$I$21*G20</f>
        <v>0</v>
      </c>
      <c r="H21" s="50">
        <f>$I$21*H20</f>
        <v>0</v>
      </c>
      <c r="I21" s="92" t="b">
        <f>IF(B20=$A$55,$F$55,IF(B20=$A$56,$F$56,IF(B20=$A$57,$F$57,IF(B20=$A$58,$F$58,IF(B20=$A$59,$F$59,IF(B20=$A$60,$F$60,IF(B20=$A$61,$F$61,IF(B20=$A$62,$F$62,IF(B20=$A$63,$F$63,IF(B20=$A$64,$F$64,IF(B20=$A$65,$F$65,IF(B20=$A$66,$G$66))))))))))))</f>
        <v>0</v>
      </c>
    </row>
    <row r="22" spans="1:9" x14ac:dyDescent="0.25">
      <c r="A22" s="148"/>
      <c r="B22" s="151"/>
      <c r="C22" s="87"/>
      <c r="D22" s="62" t="b">
        <f>IF($B20=$A$55,$G$55,IF($B20=$A$56,$G$56,IF($B20=$A$57,$G$57,IF($B20=$A$58,$G$58,IF($B20=$A$59,$G$59,IF($B20=$A$60,$G$60,IF($B20=$A$61,$G$61,IF($B20=$A$62,$G$62,IF($B20=$A$63,$G$63,IF($B20=$A$64,$G$64,IF($B20=$A$65,$G$65,IF($B20=$A$66,0))))))))))))</f>
        <v>0</v>
      </c>
      <c r="E22" s="2">
        <f>(C22+(C22*D22))</f>
        <v>0</v>
      </c>
      <c r="F22" s="15" t="s">
        <v>19</v>
      </c>
      <c r="G22" s="3">
        <f>$E$22*G20</f>
        <v>0</v>
      </c>
      <c r="H22" s="8">
        <f>E22*H20</f>
        <v>0</v>
      </c>
      <c r="I22" s="5">
        <f>SUM(G22:H22)</f>
        <v>0</v>
      </c>
    </row>
    <row r="23" spans="1:9" x14ac:dyDescent="0.25">
      <c r="A23" s="149"/>
      <c r="B23" s="152"/>
      <c r="C23" s="74"/>
      <c r="D23" s="75"/>
      <c r="E23" s="76"/>
      <c r="F23" s="86" t="s">
        <v>12</v>
      </c>
      <c r="G23" s="89">
        <f>IFERROR(G22/G21,0)</f>
        <v>0</v>
      </c>
      <c r="H23" s="8"/>
      <c r="I23" s="26"/>
    </row>
    <row r="24" spans="1:9" ht="6.75" customHeight="1" x14ac:dyDescent="0.25">
      <c r="A24" s="27"/>
      <c r="B24" s="31"/>
      <c r="C24" s="144"/>
      <c r="D24" s="162"/>
      <c r="E24" s="163"/>
      <c r="F24" s="17"/>
      <c r="G24" s="32"/>
      <c r="H24" s="33"/>
      <c r="I24" s="34"/>
    </row>
    <row r="25" spans="1:9" x14ac:dyDescent="0.25">
      <c r="A25" s="147"/>
      <c r="B25" s="150"/>
      <c r="C25" s="155"/>
      <c r="D25" s="156"/>
      <c r="E25" s="157"/>
      <c r="F25" s="51" t="s">
        <v>22</v>
      </c>
      <c r="G25" s="85">
        <v>0</v>
      </c>
      <c r="H25" s="25">
        <f>I25-G25</f>
        <v>1</v>
      </c>
      <c r="I25" s="4">
        <v>1</v>
      </c>
    </row>
    <row r="26" spans="1:9" x14ac:dyDescent="0.25">
      <c r="A26" s="148"/>
      <c r="B26" s="151"/>
      <c r="C26" s="158"/>
      <c r="D26" s="159"/>
      <c r="E26" s="160"/>
      <c r="F26" s="14" t="s">
        <v>8</v>
      </c>
      <c r="G26" s="46">
        <f>$I$26*G25</f>
        <v>0</v>
      </c>
      <c r="H26" s="50">
        <f>$I$26*H25</f>
        <v>0</v>
      </c>
      <c r="I26" s="92" t="b">
        <f>IF(B25=$A$55,$F$55,IF(B25=$A$56,$F$56,IF(B25=$A$57,$F$57,IF(B25=$A$58,$F$58,IF(B25=$A$59,$F$59,IF(B25=$A$60,$F$60,IF(B25=$A$61,$F$61,IF(B25=$A$62,$F$62,IF(B25=$A$63,$F$63,IF(B25=$A$64,$F$64,IF(B25=$A$65,$F$65,IF(B25=$A$66,$G$66))))))))))))</f>
        <v>0</v>
      </c>
    </row>
    <row r="27" spans="1:9" x14ac:dyDescent="0.25">
      <c r="A27" s="148"/>
      <c r="B27" s="151"/>
      <c r="C27" s="87"/>
      <c r="D27" s="62" t="b">
        <f>IF($B25=$A$55,$G$55,IF($B25=$A$56,$G$56,IF($B25=$A$57,$G$57,IF($B25=$A$58,$G$58,IF($B25=$A$59,$G$59,IF($B25=$A$60,$G$60,IF($B25=$A$61,$G$61,IF($B25=$A$62,$G$62,IF($B25=$A$63,$G$63,IF($B25=$A$64,$G$64,IF($B25=$A$65,$G$65,IF($B25=$A$66,0))))))))))))</f>
        <v>0</v>
      </c>
      <c r="E27" s="2">
        <f>(C27+(C27*D27))</f>
        <v>0</v>
      </c>
      <c r="F27" s="15" t="s">
        <v>19</v>
      </c>
      <c r="G27" s="3">
        <f>$E$27*G25</f>
        <v>0</v>
      </c>
      <c r="H27" s="8">
        <f>E27*H25</f>
        <v>0</v>
      </c>
      <c r="I27" s="5">
        <f>SUM(G27:H27)</f>
        <v>0</v>
      </c>
    </row>
    <row r="28" spans="1:9" x14ac:dyDescent="0.25">
      <c r="A28" s="149"/>
      <c r="B28" s="152"/>
      <c r="C28" s="74"/>
      <c r="D28" s="75"/>
      <c r="E28" s="76"/>
      <c r="F28" s="86" t="s">
        <v>12</v>
      </c>
      <c r="G28" s="89">
        <f>IFERROR(G27/G26,0)</f>
        <v>0</v>
      </c>
      <c r="H28" s="8"/>
      <c r="I28" s="26"/>
    </row>
    <row r="29" spans="1:9" ht="6.75" customHeight="1" thickBot="1" x14ac:dyDescent="0.3">
      <c r="A29" s="37"/>
      <c r="B29" s="31"/>
      <c r="C29" s="144"/>
      <c r="D29" s="145"/>
      <c r="E29" s="146"/>
      <c r="F29" s="17"/>
      <c r="G29" s="32"/>
      <c r="H29" s="35"/>
      <c r="I29" s="36"/>
    </row>
    <row r="30" spans="1:9" x14ac:dyDescent="0.25">
      <c r="A30" s="147"/>
      <c r="B30" s="150"/>
      <c r="C30" s="155"/>
      <c r="D30" s="156"/>
      <c r="E30" s="157"/>
      <c r="F30" s="51" t="s">
        <v>22</v>
      </c>
      <c r="G30" s="85">
        <v>0</v>
      </c>
      <c r="H30" s="25">
        <f>I30-G30</f>
        <v>1</v>
      </c>
      <c r="I30" s="4">
        <v>1</v>
      </c>
    </row>
    <row r="31" spans="1:9" x14ac:dyDescent="0.25">
      <c r="A31" s="148"/>
      <c r="B31" s="151"/>
      <c r="C31" s="158"/>
      <c r="D31" s="159"/>
      <c r="E31" s="160"/>
      <c r="F31" s="14" t="s">
        <v>8</v>
      </c>
      <c r="G31" s="46">
        <f>$I$31*G30</f>
        <v>0</v>
      </c>
      <c r="H31" s="50">
        <f>$I$31*H30</f>
        <v>0</v>
      </c>
      <c r="I31" s="92" t="b">
        <f>IF(B30=$A$55,$F$55,IF(B30=$A$56,$F$56,IF(B30=$A$57,$F$57,IF(B30=$A$58,$F$58,IF(B30=$A$59,$F$59,IF(B30=$A$60,$F$60,IF(B30=$A$61,$F$61,IF(B30=$A$62,$F$62,IF(B30=$A$63,$F$63,IF(B30=$A$64,$F$64,IF(B30=$A$65,$F$65,IF(B30=$A$66,$G$66))))))))))))</f>
        <v>0</v>
      </c>
    </row>
    <row r="32" spans="1:9" x14ac:dyDescent="0.25">
      <c r="A32" s="148"/>
      <c r="B32" s="151"/>
      <c r="C32" s="87"/>
      <c r="D32" s="62" t="b">
        <f>IF($B30=$A$55,$G$55,IF($B30=$A$56,$G$56,IF($B30=$A$57,$G$57,IF($B30=$A$58,$G$58,IF($B30=$A$59,$G$59,IF($B30=$A$60,$G$60,IF($B30=$A$61,$G$61,IF($B30=$A$62,$G$62,IF($B30=$A$63,$G$63,IF($B30=$A$64,$G$64,IF($B30=$A$65,$G$65,IF($B30=$A$66,0))))))))))))</f>
        <v>0</v>
      </c>
      <c r="E32" s="2">
        <f>(C32+(C32*D32))</f>
        <v>0</v>
      </c>
      <c r="F32" s="15" t="s">
        <v>19</v>
      </c>
      <c r="G32" s="3">
        <f>$E$32*G30</f>
        <v>0</v>
      </c>
      <c r="H32" s="8">
        <f>$E$32*H30</f>
        <v>0</v>
      </c>
      <c r="I32" s="5">
        <f>SUM(G32:H32)</f>
        <v>0</v>
      </c>
    </row>
    <row r="33" spans="1:9" x14ac:dyDescent="0.25">
      <c r="A33" s="149"/>
      <c r="B33" s="152"/>
      <c r="C33" s="74"/>
      <c r="D33" s="75"/>
      <c r="E33" s="76"/>
      <c r="F33" s="86" t="s">
        <v>12</v>
      </c>
      <c r="G33" s="89">
        <f>IFERROR(G32/G31,0)</f>
        <v>0</v>
      </c>
      <c r="H33" s="8"/>
      <c r="I33" s="26"/>
    </row>
    <row r="34" spans="1:9" ht="6.75" customHeight="1" x14ac:dyDescent="0.25">
      <c r="A34" s="27"/>
      <c r="B34" s="31"/>
      <c r="C34" s="144"/>
      <c r="D34" s="162"/>
      <c r="E34" s="163"/>
      <c r="F34" s="17"/>
      <c r="G34" s="32"/>
      <c r="H34" s="33"/>
      <c r="I34" s="34"/>
    </row>
    <row r="35" spans="1:9" x14ac:dyDescent="0.25">
      <c r="A35" s="147"/>
      <c r="B35" s="150"/>
      <c r="C35" s="155"/>
      <c r="D35" s="156"/>
      <c r="E35" s="157"/>
      <c r="F35" s="51" t="s">
        <v>22</v>
      </c>
      <c r="G35" s="85">
        <v>0</v>
      </c>
      <c r="H35" s="25">
        <f>I35-G35</f>
        <v>1</v>
      </c>
      <c r="I35" s="4">
        <v>1</v>
      </c>
    </row>
    <row r="36" spans="1:9" x14ac:dyDescent="0.25">
      <c r="A36" s="148"/>
      <c r="B36" s="151"/>
      <c r="C36" s="158"/>
      <c r="D36" s="159"/>
      <c r="E36" s="160"/>
      <c r="F36" s="14" t="s">
        <v>8</v>
      </c>
      <c r="G36" s="46">
        <f>$I$36*G35</f>
        <v>0</v>
      </c>
      <c r="H36" s="50">
        <f>I36*H35</f>
        <v>0</v>
      </c>
      <c r="I36" s="92" t="b">
        <f>IF(B35=$A$55,$F$55,IF(B35=$A$56,$F$56,IF(B35=$A$57,$F$57,IF(B35=$A$58,$F$58,IF(B35=$A$59,$F$59,IF(B35=$A$60,$F$60,IF(B35=$A$61,$F$61,IF(B35=$A$62,$F$62,IF(B35=$A$63,$F$63,IF(B35=$A$64,$F$64,IF(B35=$A$65,$F$65,IF(B35=$A$66,$G$66))))))))))))</f>
        <v>0</v>
      </c>
    </row>
    <row r="37" spans="1:9" x14ac:dyDescent="0.25">
      <c r="A37" s="148"/>
      <c r="B37" s="151"/>
      <c r="C37" s="87"/>
      <c r="D37" s="62" t="b">
        <f>IF($B35=$A$55,$G$55,IF($B35=$A$56,$G$56,IF($B35=$A$57,$G$57,IF($B35=$A$58,$G$58,IF($B35=$A$59,$G$59,IF($B35=$A$60,$G$60,IF($B35=$A$61,$G$61,IF($B35=$A$62,$G$62,IF($B35=$A$63,$G$63,IF($B35=$A$64,$G$64,IF($B35=$A$65,$G$65,IF($B35=$A$66,0))))))))))))</f>
        <v>0</v>
      </c>
      <c r="E37" s="2">
        <f>(C37+(C37*D37))</f>
        <v>0</v>
      </c>
      <c r="F37" s="15" t="s">
        <v>19</v>
      </c>
      <c r="G37" s="3">
        <f>$E$37*G35</f>
        <v>0</v>
      </c>
      <c r="H37" s="8">
        <f>E37*H35</f>
        <v>0</v>
      </c>
      <c r="I37" s="5">
        <f>SUM(G37:H37)</f>
        <v>0</v>
      </c>
    </row>
    <row r="38" spans="1:9" x14ac:dyDescent="0.25">
      <c r="A38" s="149"/>
      <c r="B38" s="152"/>
      <c r="C38" s="74"/>
      <c r="D38" s="75"/>
      <c r="E38" s="76"/>
      <c r="F38" s="86" t="s">
        <v>12</v>
      </c>
      <c r="G38" s="89">
        <f>IFERROR(G37/G36,0)</f>
        <v>0</v>
      </c>
      <c r="H38" s="8"/>
      <c r="I38" s="26"/>
    </row>
    <row r="39" spans="1:9" ht="6.75" customHeight="1" thickBot="1" x14ac:dyDescent="0.3">
      <c r="A39" s="27"/>
      <c r="B39" s="31"/>
      <c r="C39" s="144"/>
      <c r="D39" s="145"/>
      <c r="E39" s="146"/>
      <c r="F39" s="17"/>
      <c r="G39" s="32"/>
      <c r="H39" s="35"/>
      <c r="I39" s="36"/>
    </row>
    <row r="40" spans="1:9" x14ac:dyDescent="0.25">
      <c r="A40" s="147"/>
      <c r="B40" s="150"/>
      <c r="C40" s="155"/>
      <c r="D40" s="156"/>
      <c r="E40" s="157"/>
      <c r="F40" s="51" t="s">
        <v>22</v>
      </c>
      <c r="G40" s="85">
        <v>0</v>
      </c>
      <c r="H40" s="25">
        <f>I40-G40</f>
        <v>1</v>
      </c>
      <c r="I40" s="4">
        <v>1</v>
      </c>
    </row>
    <row r="41" spans="1:9" x14ac:dyDescent="0.25">
      <c r="A41" s="148"/>
      <c r="B41" s="151"/>
      <c r="C41" s="158"/>
      <c r="D41" s="159"/>
      <c r="E41" s="160"/>
      <c r="F41" s="14" t="s">
        <v>8</v>
      </c>
      <c r="G41" s="46">
        <f>$I$41*G40</f>
        <v>0</v>
      </c>
      <c r="H41" s="50">
        <f>$I$41*H40</f>
        <v>0</v>
      </c>
      <c r="I41" s="92" t="b">
        <f>IF(B40=$A$55,$F$55,IF(B40=$A$56,$F$56,IF(B40=$A$57,$F$57,IF(B40=$A$58,$F$58,IF(B40=$A$59,$F$59,IF(B40=$A$60,$F$60,IF(B40=$A$61,$F$61,IF(B40=$A$62,$F$62,IF(B40=$A$63,$F$63,IF(B40=$A$64,$F$64,IF(B40=$A$65,$F$65,IF(B40=$A$66,$G$66))))))))))))</f>
        <v>0</v>
      </c>
    </row>
    <row r="42" spans="1:9" x14ac:dyDescent="0.25">
      <c r="A42" s="148"/>
      <c r="B42" s="151"/>
      <c r="C42" s="87"/>
      <c r="D42" s="62" t="b">
        <f>IF($B40=$A$55,$G$55,IF($B40=$A$56,$G$56,IF($B40=$A$57,$G$57,IF($B40=$A$58,$G$58,IF($B40=$A$59,$G$59,IF($B40=$A$60,$G$60,IF($B40=$A$61,$G$61,IF($B40=$A$62,$G$62,IF($B40=$A$63,$G$63,IF($B40=$A$64,$G$64,IF($B40=$A$65,$G$65,IF($B40=$A$66,0))))))))))))</f>
        <v>0</v>
      </c>
      <c r="E42" s="2">
        <f>(C42+(C42*D42))</f>
        <v>0</v>
      </c>
      <c r="F42" s="15" t="s">
        <v>19</v>
      </c>
      <c r="G42" s="3">
        <f>$E$42*G40</f>
        <v>0</v>
      </c>
      <c r="H42" s="8">
        <f>E42*H40</f>
        <v>0</v>
      </c>
      <c r="I42" s="5">
        <f>SUM(G42:H42)</f>
        <v>0</v>
      </c>
    </row>
    <row r="43" spans="1:9" x14ac:dyDescent="0.25">
      <c r="A43" s="149"/>
      <c r="B43" s="152"/>
      <c r="C43" s="74"/>
      <c r="D43" s="75"/>
      <c r="E43" s="76"/>
      <c r="F43" s="86" t="s">
        <v>12</v>
      </c>
      <c r="G43" s="89">
        <f>IFERROR(G42/G41,0)</f>
        <v>0</v>
      </c>
      <c r="H43" s="8"/>
      <c r="I43" s="26"/>
    </row>
    <row r="44" spans="1:9" ht="6.75" customHeight="1" x14ac:dyDescent="0.25">
      <c r="A44" s="27"/>
      <c r="B44" s="31"/>
      <c r="C44" s="144"/>
      <c r="D44" s="162"/>
      <c r="E44" s="163"/>
      <c r="F44" s="17"/>
      <c r="G44" s="32"/>
      <c r="H44" s="33"/>
      <c r="I44" s="34"/>
    </row>
    <row r="45" spans="1:9" x14ac:dyDescent="0.25">
      <c r="A45" s="147"/>
      <c r="B45" s="150"/>
      <c r="C45" s="155"/>
      <c r="D45" s="156"/>
      <c r="E45" s="157"/>
      <c r="F45" s="51" t="s">
        <v>22</v>
      </c>
      <c r="G45" s="85">
        <v>0</v>
      </c>
      <c r="H45" s="25">
        <f>I45-G45</f>
        <v>1</v>
      </c>
      <c r="I45" s="4">
        <v>1</v>
      </c>
    </row>
    <row r="46" spans="1:9" x14ac:dyDescent="0.25">
      <c r="A46" s="148"/>
      <c r="B46" s="151"/>
      <c r="C46" s="158"/>
      <c r="D46" s="159"/>
      <c r="E46" s="160"/>
      <c r="F46" s="14" t="s">
        <v>8</v>
      </c>
      <c r="G46" s="46">
        <f>$I$46*G45</f>
        <v>0</v>
      </c>
      <c r="H46" s="50">
        <f>$I$46*H45</f>
        <v>0</v>
      </c>
      <c r="I46" s="92" t="b">
        <f>IF(B45=$A$55,$F$55,IF(B45=$A$56,$F$56,IF(B45=$A$57,$F$57,IF(B45=$A$58,$F$58,IF(B45=$A$59,$F$59,IF(B45=$A$60,$F$60,IF(B45=$A$61,$F$61,IF(B45=$A$62,$F$62,IF(B45=$A$63,$F$63,IF(B45=$A$64,$F$64,IF(B45=$A$65,$F$65,IF(B45=$A$66,$G$66))))))))))))</f>
        <v>0</v>
      </c>
    </row>
    <row r="47" spans="1:9" x14ac:dyDescent="0.25">
      <c r="A47" s="148"/>
      <c r="B47" s="151"/>
      <c r="C47" s="87"/>
      <c r="D47" s="62" t="b">
        <f>IF($B45=$A$55,$G$55,IF($B45=$A$56,$G$56,IF($B45=$A$57,$G$57,IF($B45=$A$58,$G$58,IF($B45=$A$59,$G$59,IF($B45=$A$60,$G$60,IF($B45=$A$61,$G$61,IF($B45=$A$62,$G$62,IF($B45=$A$63,$G$63,IF($B45=$A$64,$G$64,IF($B45=$A$65,$G$65,IF($B45=$A$66,0))))))))))))</f>
        <v>0</v>
      </c>
      <c r="E47" s="2">
        <f>(C47+(C47*D47))</f>
        <v>0</v>
      </c>
      <c r="F47" s="15" t="s">
        <v>19</v>
      </c>
      <c r="G47" s="3">
        <f>$E$47*G45</f>
        <v>0</v>
      </c>
      <c r="H47" s="8">
        <f>E47*H45</f>
        <v>0</v>
      </c>
      <c r="I47" s="5">
        <f>SUM(G47:H47)</f>
        <v>0</v>
      </c>
    </row>
    <row r="48" spans="1:9" x14ac:dyDescent="0.25">
      <c r="A48" s="149"/>
      <c r="B48" s="152"/>
      <c r="C48" s="74"/>
      <c r="D48" s="75"/>
      <c r="E48" s="76"/>
      <c r="F48" s="86" t="s">
        <v>12</v>
      </c>
      <c r="G48" s="89">
        <f>IFERROR(G47/G46,0)</f>
        <v>0</v>
      </c>
      <c r="H48" s="8"/>
      <c r="I48" s="26"/>
    </row>
    <row r="49" spans="1:9" ht="6.75" customHeight="1" thickBot="1" x14ac:dyDescent="0.3">
      <c r="A49" s="37"/>
      <c r="B49" s="31"/>
      <c r="C49" s="144"/>
      <c r="D49" s="145"/>
      <c r="E49" s="146"/>
      <c r="F49" s="17"/>
      <c r="G49" s="32"/>
      <c r="H49" s="35"/>
      <c r="I49" s="36"/>
    </row>
    <row r="50" spans="1:9" ht="15.75" customHeight="1" thickTop="1" x14ac:dyDescent="0.25">
      <c r="A50" s="164"/>
      <c r="B50" s="165"/>
      <c r="C50" s="168"/>
      <c r="D50" s="169"/>
      <c r="E50" s="170"/>
      <c r="F50" s="48" t="s">
        <v>11</v>
      </c>
      <c r="G50" s="46">
        <f>G6+G11+G16+G21+G26+G31+G36+G41+G46</f>
        <v>1116</v>
      </c>
      <c r="H50" s="77"/>
      <c r="I50" s="78"/>
    </row>
    <row r="51" spans="1:9" ht="26.25" x14ac:dyDescent="0.25">
      <c r="A51" s="166"/>
      <c r="B51" s="167"/>
      <c r="C51" s="49">
        <f>C7+C12+C17+C22+C27+C32+C37+C42+C47</f>
        <v>200000</v>
      </c>
      <c r="D51" s="1"/>
      <c r="E51" s="49">
        <f>E7+E12+E17+E22+E27+E32+E37+E42+E47</f>
        <v>259200</v>
      </c>
      <c r="F51" s="19" t="s">
        <v>20</v>
      </c>
      <c r="G51" s="49">
        <f>G7+G12+G17+G22+G27+G32+G37+G42+G47</f>
        <v>104268.75</v>
      </c>
      <c r="H51" s="79"/>
    </row>
    <row r="52" spans="1:9" ht="16.5" thickBot="1" x14ac:dyDescent="0.3">
      <c r="A52" s="166"/>
      <c r="B52" s="167"/>
      <c r="C52" s="80"/>
      <c r="D52" s="81"/>
      <c r="E52" s="82"/>
      <c r="F52" s="106" t="s">
        <v>24</v>
      </c>
      <c r="G52" s="107">
        <f>IFERROR(G51/G50,0)</f>
        <v>93.430779569892479</v>
      </c>
      <c r="H52" s="79"/>
    </row>
    <row r="54" spans="1:9" ht="27" thickBot="1" x14ac:dyDescent="0.3">
      <c r="A54" s="39" t="s">
        <v>7</v>
      </c>
      <c r="B54" s="39" t="s">
        <v>6</v>
      </c>
      <c r="C54" s="39" t="s">
        <v>5</v>
      </c>
      <c r="D54" s="39" t="s">
        <v>4</v>
      </c>
      <c r="E54" s="39" t="s">
        <v>3</v>
      </c>
      <c r="F54" s="39" t="s">
        <v>2</v>
      </c>
      <c r="G54" s="58" t="s">
        <v>28</v>
      </c>
    </row>
    <row r="55" spans="1:9" x14ac:dyDescent="0.25">
      <c r="A55" s="40" t="s">
        <v>30</v>
      </c>
      <c r="B55" s="41">
        <v>2080</v>
      </c>
      <c r="C55" s="41">
        <v>-192</v>
      </c>
      <c r="D55" s="41">
        <v>-144</v>
      </c>
      <c r="E55" s="41">
        <v>-72</v>
      </c>
      <c r="F55" s="42">
        <v>1672</v>
      </c>
      <c r="G55" s="61">
        <v>0.35099999999999998</v>
      </c>
    </row>
    <row r="56" spans="1:9" x14ac:dyDescent="0.25">
      <c r="A56" s="54" t="s">
        <v>29</v>
      </c>
      <c r="B56" s="55">
        <v>2080</v>
      </c>
      <c r="C56" s="55">
        <v>-192</v>
      </c>
      <c r="D56" s="55">
        <v>-144</v>
      </c>
      <c r="E56" s="55">
        <v>-72</v>
      </c>
      <c r="F56" s="56">
        <v>1672</v>
      </c>
      <c r="G56" s="59">
        <v>0.26300000000000001</v>
      </c>
    </row>
    <row r="57" spans="1:9" x14ac:dyDescent="0.25">
      <c r="A57" s="43" t="s">
        <v>26</v>
      </c>
      <c r="B57" s="44">
        <v>1560</v>
      </c>
      <c r="C57" s="44"/>
      <c r="D57" s="44">
        <v>-108</v>
      </c>
      <c r="E57" s="44">
        <v>-56</v>
      </c>
      <c r="F57" s="45">
        <v>1396</v>
      </c>
      <c r="G57" s="60">
        <v>0.26300000000000001</v>
      </c>
    </row>
    <row r="58" spans="1:9" x14ac:dyDescent="0.25">
      <c r="A58" s="63" t="s">
        <v>27</v>
      </c>
      <c r="B58" s="64">
        <v>1560</v>
      </c>
      <c r="C58" s="64"/>
      <c r="D58" s="64"/>
      <c r="E58" s="64">
        <v>-56</v>
      </c>
      <c r="F58" s="65">
        <v>1504</v>
      </c>
      <c r="G58" s="66">
        <v>8.5000000000000006E-2</v>
      </c>
    </row>
    <row r="59" spans="1:9" x14ac:dyDescent="0.25">
      <c r="A59" s="57" t="s">
        <v>13</v>
      </c>
      <c r="B59" s="44">
        <v>1040</v>
      </c>
      <c r="C59" s="44"/>
      <c r="D59" s="44"/>
      <c r="E59" s="44">
        <v>-56</v>
      </c>
      <c r="F59" s="45">
        <v>984</v>
      </c>
      <c r="G59" s="60">
        <v>8.5000000000000006E-2</v>
      </c>
    </row>
    <row r="60" spans="1:9" x14ac:dyDescent="0.25">
      <c r="A60" s="63" t="s">
        <v>31</v>
      </c>
      <c r="B60" s="64">
        <v>2080</v>
      </c>
      <c r="C60" s="64">
        <v>-192</v>
      </c>
      <c r="D60" s="64">
        <v>-144</v>
      </c>
      <c r="E60" s="64">
        <v>-72</v>
      </c>
      <c r="F60" s="65">
        <v>1672</v>
      </c>
      <c r="G60" s="66">
        <v>0.316</v>
      </c>
    </row>
    <row r="61" spans="1:9" x14ac:dyDescent="0.25">
      <c r="A61" s="43" t="s">
        <v>32</v>
      </c>
      <c r="B61" s="44">
        <v>2080</v>
      </c>
      <c r="C61" s="44">
        <v>-96</v>
      </c>
      <c r="D61" s="44">
        <v>-144</v>
      </c>
      <c r="E61" s="44">
        <v>-72</v>
      </c>
      <c r="F61" s="45">
        <v>1768</v>
      </c>
      <c r="G61" s="60">
        <v>0.45300000000000001</v>
      </c>
    </row>
    <row r="62" spans="1:9" x14ac:dyDescent="0.25">
      <c r="A62" s="67" t="s">
        <v>33</v>
      </c>
      <c r="B62" s="64">
        <v>2080</v>
      </c>
      <c r="C62" s="64">
        <v>-135.96</v>
      </c>
      <c r="D62" s="64">
        <v>-144</v>
      </c>
      <c r="E62" s="64">
        <v>-72</v>
      </c>
      <c r="F62" s="65">
        <v>1728.04</v>
      </c>
      <c r="G62" s="66">
        <v>0.45300000000000001</v>
      </c>
    </row>
    <row r="63" spans="1:9" x14ac:dyDescent="0.25">
      <c r="A63" s="43" t="s">
        <v>34</v>
      </c>
      <c r="B63" s="44">
        <v>2080</v>
      </c>
      <c r="C63" s="44">
        <v>-176.04</v>
      </c>
      <c r="D63" s="44">
        <v>-144</v>
      </c>
      <c r="E63" s="44">
        <v>-72</v>
      </c>
      <c r="F63" s="45">
        <v>1687.96</v>
      </c>
      <c r="G63" s="60">
        <v>0.45300000000000001</v>
      </c>
    </row>
    <row r="64" spans="1:9" x14ac:dyDescent="0.25">
      <c r="A64" s="67" t="s">
        <v>35</v>
      </c>
      <c r="B64" s="64">
        <v>2080</v>
      </c>
      <c r="C64" s="64">
        <v>-192</v>
      </c>
      <c r="D64" s="64">
        <v>-144</v>
      </c>
      <c r="E64" s="64">
        <v>-72</v>
      </c>
      <c r="F64" s="65">
        <v>1672</v>
      </c>
      <c r="G64" s="66">
        <v>0.45300000000000001</v>
      </c>
    </row>
    <row r="65" spans="1:7" x14ac:dyDescent="0.25">
      <c r="A65" s="43" t="s">
        <v>36</v>
      </c>
      <c r="B65" s="44">
        <v>2080</v>
      </c>
      <c r="C65" s="44">
        <v>-216</v>
      </c>
      <c r="D65" s="44">
        <v>-144</v>
      </c>
      <c r="E65" s="44">
        <v>-72</v>
      </c>
      <c r="F65" s="45">
        <v>1648</v>
      </c>
      <c r="G65" s="60">
        <v>0.45300000000000001</v>
      </c>
    </row>
    <row r="66" spans="1:7" x14ac:dyDescent="0.25">
      <c r="A66" s="67" t="s">
        <v>38</v>
      </c>
      <c r="B66" s="64">
        <v>1040</v>
      </c>
      <c r="C66" s="64">
        <v>0</v>
      </c>
      <c r="D66" s="64">
        <v>0</v>
      </c>
      <c r="E66" s="64">
        <v>0</v>
      </c>
      <c r="F66" s="65">
        <v>1040</v>
      </c>
      <c r="G66" s="66">
        <v>6.0000000000000001E-3</v>
      </c>
    </row>
  </sheetData>
  <sheetProtection selectLockedCells="1"/>
  <mergeCells count="38">
    <mergeCell ref="A50:B52"/>
    <mergeCell ref="C49:E49"/>
    <mergeCell ref="C50:E50"/>
    <mergeCell ref="C39:E39"/>
    <mergeCell ref="C44:E44"/>
    <mergeCell ref="A45:A48"/>
    <mergeCell ref="B45:B48"/>
    <mergeCell ref="C45:E46"/>
    <mergeCell ref="C40:E41"/>
    <mergeCell ref="B40:B43"/>
    <mergeCell ref="A40:A43"/>
    <mergeCell ref="C34:E34"/>
    <mergeCell ref="A35:A38"/>
    <mergeCell ref="B35:B38"/>
    <mergeCell ref="C35:E36"/>
    <mergeCell ref="C29:E29"/>
    <mergeCell ref="A30:A33"/>
    <mergeCell ref="B30:B33"/>
    <mergeCell ref="C30:E31"/>
    <mergeCell ref="A10:A13"/>
    <mergeCell ref="B10:B13"/>
    <mergeCell ref="C10:E11"/>
    <mergeCell ref="C14:E14"/>
    <mergeCell ref="A15:A18"/>
    <mergeCell ref="B15:B18"/>
    <mergeCell ref="C15:E16"/>
    <mergeCell ref="C19:E19"/>
    <mergeCell ref="A20:A23"/>
    <mergeCell ref="C24:E24"/>
    <mergeCell ref="B25:B28"/>
    <mergeCell ref="C25:E26"/>
    <mergeCell ref="A25:A28"/>
    <mergeCell ref="A5:A8"/>
    <mergeCell ref="B5:B8"/>
    <mergeCell ref="A1:I1"/>
    <mergeCell ref="B20:B23"/>
    <mergeCell ref="C20:E21"/>
    <mergeCell ref="C9:E9"/>
  </mergeCells>
  <dataValidations count="1">
    <dataValidation type="list" allowBlank="1" showInputMessage="1" showErrorMessage="1" sqref="B45:B48 B5:B8 B10:B13 B15:B18 B20:B23 B25:B28 B30:B33 B35:B38 B40:B43" xr:uid="{00000000-0002-0000-0200-000000000000}">
      <formula1>$A$55:$A$66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 Rate</vt:lpstr>
      <vt:lpstr>Specific Labor for 1 Employees</vt:lpstr>
      <vt:lpstr>Specific Labor for &gt;1 Employees</vt:lpstr>
      <vt:lpstr>Pooled Average Rate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rriedell</dc:creator>
  <cp:lastModifiedBy>Stensland, Mindy A [CONTR]</cp:lastModifiedBy>
  <cp:lastPrinted>2026-09-16T22:38:42Z</cp:lastPrinted>
  <dcterms:created xsi:type="dcterms:W3CDTF">2015-02-09T20:43:43Z</dcterms:created>
  <dcterms:modified xsi:type="dcterms:W3CDTF">2026-09-16T22:38:49Z</dcterms:modified>
</cp:coreProperties>
</file>